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szczytynski\Desktop\Odbiór fekaliów\II postepowanie\"/>
    </mc:Choice>
  </mc:AlternateContent>
  <xr:revisionPtr revIDLastSave="0" documentId="8_{479D583A-637B-4931-903F-F8CABEB4D6D8}" xr6:coauthVersionLast="47" xr6:coauthVersionMax="47" xr10:uidLastSave="{00000000-0000-0000-0000-000000000000}"/>
  <bookViews>
    <workbookView xWindow="-120" yWindow="-120" windowWidth="29040" windowHeight="15840" tabRatio="905" firstSheet="2" activeTab="2" xr2:uid="{4E67E356-7AAC-4D6B-AC69-9565B28CF1AE}"/>
  </bookViews>
  <sheets>
    <sheet name="Liczba opróżnień" sheetId="18" state="hidden" r:id="rId1"/>
    <sheet name="Parametry" sheetId="1" state="hidden" r:id="rId2"/>
    <sheet name="Gdynia Leszczynki" sheetId="9" r:id="rId3"/>
  </sheets>
  <definedNames>
    <definedName name="_xlnm.Print_Area" localSheetId="2">'Gdynia Leszczynki'!$A$1:$L$22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I14" i="9" s="1"/>
  <c r="K14" i="9" s="1"/>
  <c r="F16" i="1"/>
  <c r="F14" i="1"/>
  <c r="F12" i="1"/>
  <c r="F11" i="1"/>
  <c r="F10" i="1"/>
  <c r="F9" i="1"/>
  <c r="F8" i="1"/>
  <c r="F7" i="1"/>
  <c r="F6" i="1"/>
  <c r="F5" i="1"/>
  <c r="F4" i="1"/>
  <c r="Y18" i="18"/>
  <c r="V18" i="18"/>
  <c r="W18" i="18" s="1"/>
  <c r="AE18" i="18" s="1"/>
  <c r="AF18" i="18" s="1"/>
  <c r="AG18" i="18" s="1"/>
  <c r="U18" i="18"/>
  <c r="T18" i="18"/>
  <c r="S18" i="18"/>
  <c r="R18" i="18"/>
  <c r="Q18" i="18"/>
  <c r="P18" i="18"/>
  <c r="AC18" i="18" s="1"/>
  <c r="O18" i="18"/>
  <c r="AB18" i="18" s="1"/>
  <c r="N18" i="18"/>
  <c r="AA18" i="18" s="1"/>
  <c r="M18" i="18"/>
  <c r="Z18" i="18" s="1"/>
  <c r="L18" i="18"/>
  <c r="K18" i="18"/>
  <c r="X18" i="18" s="1"/>
  <c r="V17" i="18"/>
  <c r="U17" i="18"/>
  <c r="W17" i="18" s="1"/>
  <c r="AE17" i="18" s="1"/>
  <c r="AF17" i="18" s="1"/>
  <c r="AG17" i="18" s="1"/>
  <c r="T17" i="18"/>
  <c r="S17" i="18"/>
  <c r="R17" i="18"/>
  <c r="Q17" i="18"/>
  <c r="P17" i="18"/>
  <c r="AC17" i="18" s="1"/>
  <c r="O17" i="18"/>
  <c r="AB17" i="18" s="1"/>
  <c r="N17" i="18"/>
  <c r="AA17" i="18" s="1"/>
  <c r="M17" i="18"/>
  <c r="Z17" i="18" s="1"/>
  <c r="L17" i="18"/>
  <c r="Y17" i="18" s="1"/>
  <c r="K17" i="18"/>
  <c r="X17" i="18" s="1"/>
  <c r="AC16" i="18"/>
  <c r="V16" i="18"/>
  <c r="U16" i="18"/>
  <c r="T16" i="18"/>
  <c r="W16" i="18" s="1"/>
  <c r="AE16" i="18" s="1"/>
  <c r="AF16" i="18" s="1"/>
  <c r="AG16" i="18" s="1"/>
  <c r="S16" i="18"/>
  <c r="R16" i="18"/>
  <c r="Q16" i="18"/>
  <c r="P16" i="18"/>
  <c r="O16" i="18"/>
  <c r="AB16" i="18" s="1"/>
  <c r="N16" i="18"/>
  <c r="AA16" i="18" s="1"/>
  <c r="M16" i="18"/>
  <c r="Z16" i="18" s="1"/>
  <c r="L16" i="18"/>
  <c r="Y16" i="18" s="1"/>
  <c r="K16" i="18"/>
  <c r="X16" i="18" s="1"/>
  <c r="AB15" i="18"/>
  <c r="V15" i="18"/>
  <c r="U15" i="18"/>
  <c r="T15" i="18"/>
  <c r="S15" i="18"/>
  <c r="W15" i="18" s="1"/>
  <c r="AE15" i="18" s="1"/>
  <c r="AF15" i="18" s="1"/>
  <c r="AG15" i="18" s="1"/>
  <c r="R15" i="18"/>
  <c r="Q15" i="18"/>
  <c r="P15" i="18"/>
  <c r="AC15" i="18" s="1"/>
  <c r="O15" i="18"/>
  <c r="N15" i="18"/>
  <c r="AA15" i="18" s="1"/>
  <c r="M15" i="18"/>
  <c r="Z15" i="18" s="1"/>
  <c r="L15" i="18"/>
  <c r="Y15" i="18" s="1"/>
  <c r="K15" i="18"/>
  <c r="X15" i="18" s="1"/>
  <c r="AA14" i="18"/>
  <c r="V14" i="18"/>
  <c r="U14" i="18"/>
  <c r="T14" i="18"/>
  <c r="S14" i="18"/>
  <c r="R14" i="18"/>
  <c r="W14" i="18" s="1"/>
  <c r="AE14" i="18" s="1"/>
  <c r="AF14" i="18" s="1"/>
  <c r="AG14" i="18" s="1"/>
  <c r="Q14" i="18"/>
  <c r="P14" i="18"/>
  <c r="AC14" i="18" s="1"/>
  <c r="O14" i="18"/>
  <c r="AB14" i="18" s="1"/>
  <c r="N14" i="18"/>
  <c r="M14" i="18"/>
  <c r="Z14" i="18" s="1"/>
  <c r="L14" i="18"/>
  <c r="Y14" i="18" s="1"/>
  <c r="K14" i="18"/>
  <c r="X14" i="18" s="1"/>
  <c r="AC13" i="18"/>
  <c r="Z13" i="18"/>
  <c r="V13" i="18"/>
  <c r="U13" i="18"/>
  <c r="T13" i="18"/>
  <c r="S13" i="18"/>
  <c r="R13" i="18"/>
  <c r="Q13" i="18"/>
  <c r="W13" i="18" s="1"/>
  <c r="AE13" i="18" s="1"/>
  <c r="AF13" i="18" s="1"/>
  <c r="AG13" i="18" s="1"/>
  <c r="P13" i="18"/>
  <c r="O13" i="18"/>
  <c r="AB13" i="18" s="1"/>
  <c r="N13" i="18"/>
  <c r="AA13" i="18" s="1"/>
  <c r="M13" i="18"/>
  <c r="L13" i="18"/>
  <c r="Y13" i="18" s="1"/>
  <c r="K13" i="18"/>
  <c r="X13" i="18" s="1"/>
  <c r="AD13" i="18" s="1"/>
  <c r="AB12" i="18"/>
  <c r="Y12" i="18"/>
  <c r="V12" i="18"/>
  <c r="U12" i="18"/>
  <c r="T12" i="18"/>
  <c r="S12" i="18"/>
  <c r="R12" i="18"/>
  <c r="Q12" i="18"/>
  <c r="W12" i="18" s="1"/>
  <c r="AE12" i="18" s="1"/>
  <c r="AF12" i="18" s="1"/>
  <c r="AG12" i="18" s="1"/>
  <c r="P12" i="18"/>
  <c r="AC12" i="18" s="1"/>
  <c r="O12" i="18"/>
  <c r="N12" i="18"/>
  <c r="AA12" i="18" s="1"/>
  <c r="M12" i="18"/>
  <c r="Z12" i="18" s="1"/>
  <c r="L12" i="18"/>
  <c r="K12" i="18"/>
  <c r="X12" i="18" s="1"/>
  <c r="AD12" i="18" s="1"/>
  <c r="AA11" i="18"/>
  <c r="X11" i="18"/>
  <c r="V11" i="18"/>
  <c r="U11" i="18"/>
  <c r="T11" i="18"/>
  <c r="S11" i="18"/>
  <c r="R11" i="18"/>
  <c r="Q11" i="18"/>
  <c r="W11" i="18" s="1"/>
  <c r="AE11" i="18" s="1"/>
  <c r="AF11" i="18" s="1"/>
  <c r="AG11" i="18" s="1"/>
  <c r="P11" i="18"/>
  <c r="AC11" i="18" s="1"/>
  <c r="O11" i="18"/>
  <c r="AB11" i="18" s="1"/>
  <c r="N11" i="18"/>
  <c r="M11" i="18"/>
  <c r="Z11" i="18" s="1"/>
  <c r="L11" i="18"/>
  <c r="Y11" i="18" s="1"/>
  <c r="AD11" i="18" s="1"/>
  <c r="K11" i="18"/>
  <c r="Z10" i="18"/>
  <c r="V10" i="18"/>
  <c r="U10" i="18"/>
  <c r="T10" i="18"/>
  <c r="S10" i="18"/>
  <c r="R10" i="18"/>
  <c r="Q10" i="18"/>
  <c r="W10" i="18" s="1"/>
  <c r="AE10" i="18" s="1"/>
  <c r="AF10" i="18" s="1"/>
  <c r="AG10" i="18" s="1"/>
  <c r="P10" i="18"/>
  <c r="AC10" i="18" s="1"/>
  <c r="O10" i="18"/>
  <c r="AB10" i="18" s="1"/>
  <c r="N10" i="18"/>
  <c r="AA10" i="18" s="1"/>
  <c r="M10" i="18"/>
  <c r="L10" i="18"/>
  <c r="Y10" i="18" s="1"/>
  <c r="K10" i="18"/>
  <c r="X10" i="18" s="1"/>
  <c r="AD10" i="18" s="1"/>
  <c r="Y9" i="18"/>
  <c r="V9" i="18"/>
  <c r="U9" i="18"/>
  <c r="T9" i="18"/>
  <c r="S9" i="18"/>
  <c r="R9" i="18"/>
  <c r="Q9" i="18"/>
  <c r="W9" i="18" s="1"/>
  <c r="AE9" i="18" s="1"/>
  <c r="AF9" i="18" s="1"/>
  <c r="AG9" i="18" s="1"/>
  <c r="P9" i="18"/>
  <c r="AC9" i="18" s="1"/>
  <c r="O9" i="18"/>
  <c r="AB9" i="18" s="1"/>
  <c r="N9" i="18"/>
  <c r="AA9" i="18" s="1"/>
  <c r="M9" i="18"/>
  <c r="Z9" i="18" s="1"/>
  <c r="L9" i="18"/>
  <c r="K9" i="18"/>
  <c r="X9" i="18" s="1"/>
  <c r="AD9" i="18" s="1"/>
  <c r="X8" i="18"/>
  <c r="V8" i="18"/>
  <c r="U8" i="18"/>
  <c r="T8" i="18"/>
  <c r="S8" i="18"/>
  <c r="R8" i="18"/>
  <c r="Q8" i="18"/>
  <c r="W8" i="18" s="1"/>
  <c r="AE8" i="18" s="1"/>
  <c r="AF8" i="18" s="1"/>
  <c r="AG8" i="18" s="1"/>
  <c r="P8" i="18"/>
  <c r="AC8" i="18" s="1"/>
  <c r="O8" i="18"/>
  <c r="AB8" i="18" s="1"/>
  <c r="N8" i="18"/>
  <c r="AA8" i="18" s="1"/>
  <c r="M8" i="18"/>
  <c r="Z8" i="18" s="1"/>
  <c r="L8" i="18"/>
  <c r="Y8" i="18" s="1"/>
  <c r="K8" i="18"/>
  <c r="W7" i="18"/>
  <c r="AE7" i="18" s="1"/>
  <c r="AF7" i="18" s="1"/>
  <c r="AG7" i="18" s="1"/>
  <c r="V7" i="18"/>
  <c r="U7" i="18"/>
  <c r="T7" i="18"/>
  <c r="S7" i="18"/>
  <c r="R7" i="18"/>
  <c r="Q7" i="18"/>
  <c r="P7" i="18"/>
  <c r="AC7" i="18" s="1"/>
  <c r="O7" i="18"/>
  <c r="AB7" i="18" s="1"/>
  <c r="N7" i="18"/>
  <c r="AA7" i="18" s="1"/>
  <c r="M7" i="18"/>
  <c r="Z7" i="18" s="1"/>
  <c r="L7" i="18"/>
  <c r="Y7" i="18" s="1"/>
  <c r="K7" i="18"/>
  <c r="X7" i="18" s="1"/>
  <c r="V6" i="18"/>
  <c r="W6" i="18" s="1"/>
  <c r="AE6" i="18" s="1"/>
  <c r="AF6" i="18" s="1"/>
  <c r="AG6" i="18" s="1"/>
  <c r="U6" i="18"/>
  <c r="T6" i="18"/>
  <c r="S6" i="18"/>
  <c r="R6" i="18"/>
  <c r="Q6" i="18"/>
  <c r="P6" i="18"/>
  <c r="AC6" i="18" s="1"/>
  <c r="O6" i="18"/>
  <c r="AB6" i="18" s="1"/>
  <c r="N6" i="18"/>
  <c r="AA6" i="18" s="1"/>
  <c r="M6" i="18"/>
  <c r="Z6" i="18" s="1"/>
  <c r="L6" i="18"/>
  <c r="Y6" i="18" s="1"/>
  <c r="K6" i="18"/>
  <c r="X6" i="18" s="1"/>
  <c r="V5" i="18"/>
  <c r="U5" i="18"/>
  <c r="W5" i="18" s="1"/>
  <c r="AE5" i="18" s="1"/>
  <c r="AF5" i="18" s="1"/>
  <c r="AG5" i="18" s="1"/>
  <c r="T5" i="18"/>
  <c r="S5" i="18"/>
  <c r="R5" i="18"/>
  <c r="Q5" i="18"/>
  <c r="P5" i="18"/>
  <c r="AC5" i="18" s="1"/>
  <c r="O5" i="18"/>
  <c r="AB5" i="18" s="1"/>
  <c r="N5" i="18"/>
  <c r="AA5" i="18" s="1"/>
  <c r="M5" i="18"/>
  <c r="Z5" i="18" s="1"/>
  <c r="L5" i="18"/>
  <c r="Y5" i="18" s="1"/>
  <c r="K5" i="18"/>
  <c r="X5" i="18" s="1"/>
  <c r="V4" i="18"/>
  <c r="U4" i="18"/>
  <c r="W4" i="18" s="1"/>
  <c r="AE4" i="18" s="1"/>
  <c r="AF4" i="18" s="1"/>
  <c r="AG4" i="18" s="1"/>
  <c r="AK4" i="18" s="1"/>
  <c r="T4" i="18"/>
  <c r="S4" i="18"/>
  <c r="R4" i="18"/>
  <c r="Q4" i="18"/>
  <c r="P4" i="18"/>
  <c r="AC4" i="18" s="1"/>
  <c r="O4" i="18"/>
  <c r="AB4" i="18" s="1"/>
  <c r="N4" i="18"/>
  <c r="AA4" i="18" s="1"/>
  <c r="M4" i="18"/>
  <c r="Z4" i="18" s="1"/>
  <c r="L4" i="18"/>
  <c r="Y4" i="18" s="1"/>
  <c r="K4" i="18"/>
  <c r="X4" i="18" s="1"/>
  <c r="F15" i="1" l="1"/>
  <c r="H14" i="9"/>
  <c r="F13" i="1"/>
  <c r="AD14" i="18"/>
  <c r="AD15" i="18"/>
  <c r="AD4" i="18"/>
  <c r="AD6" i="18"/>
  <c r="AD16" i="18"/>
  <c r="AD5" i="18"/>
  <c r="AD7" i="18"/>
  <c r="AD8" i="18"/>
  <c r="AD17" i="18"/>
  <c r="AD18" i="18"/>
  <c r="G15" i="9" l="1"/>
  <c r="F15" i="9" l="1"/>
  <c r="H15" i="9"/>
  <c r="J15" i="9"/>
  <c r="I15" i="9" l="1"/>
  <c r="K15" i="9"/>
</calcChain>
</file>

<file path=xl/sharedStrings.xml><?xml version="1.0" encoding="utf-8"?>
<sst xmlns="http://schemas.openxmlformats.org/spreadsheetml/2006/main" count="101" uniqueCount="62">
  <si>
    <t>Lokalizacja</t>
  </si>
  <si>
    <t>Pojemność zbiornika stacjonarnego</t>
  </si>
  <si>
    <t>Okres umowy</t>
  </si>
  <si>
    <t>Od</t>
  </si>
  <si>
    <t>Do</t>
  </si>
  <si>
    <t>Ełk</t>
  </si>
  <si>
    <t>Łódź Kaliska</t>
  </si>
  <si>
    <t>Kraków Płaszów</t>
  </si>
  <si>
    <t>Kraków Prokocim</t>
  </si>
  <si>
    <t>Zakopane</t>
  </si>
  <si>
    <t>Przemyśl</t>
  </si>
  <si>
    <t>Rzeszów</t>
  </si>
  <si>
    <t>Bielsko-Biała</t>
  </si>
  <si>
    <t>Katowice</t>
  </si>
  <si>
    <t>Gliwice</t>
  </si>
  <si>
    <t>Świnoujście</t>
  </si>
  <si>
    <t>Kołobrzeg</t>
  </si>
  <si>
    <t>Gdynia Leszczynki</t>
  </si>
  <si>
    <t>Słupsk</t>
  </si>
  <si>
    <t>Olsztyn</t>
  </si>
  <si>
    <t>Lp.</t>
  </si>
  <si>
    <t>Rodzaj usługi</t>
  </si>
  <si>
    <t xml:space="preserve"> Cena jednostkowa netto w zł.</t>
  </si>
  <si>
    <t>5=3*4</t>
  </si>
  <si>
    <t>7=5+6</t>
  </si>
  <si>
    <t>Zamówienie podstawowe</t>
  </si>
  <si>
    <t>8=5*130%</t>
  </si>
  <si>
    <t>10=8+9</t>
  </si>
  <si>
    <t>Wartość netto
w zł</t>
  </si>
  <si>
    <t>Wartość brutto
w zł</t>
  </si>
  <si>
    <t>ŁĄCZNIE:</t>
  </si>
  <si>
    <t>Ilość podstawowa bez prawa opcji</t>
  </si>
  <si>
    <t>(Oferent)</t>
  </si>
  <si>
    <t>(Adres)</t>
  </si>
  <si>
    <t>podpis osoby upoważnionej do występowania w imieniu Oferenta
oraz pieczątka imienna</t>
  </si>
  <si>
    <r>
      <t xml:space="preserve">Planowana liczba opróżnień zbiornika stacjonarnego
</t>
    </r>
    <r>
      <rPr>
        <sz val="9"/>
        <color theme="1"/>
        <rFont val="Calibri"/>
        <family val="2"/>
        <charset val="238"/>
        <scheme val="minor"/>
      </rPr>
      <t>(ilość podstawowa
bez opcji)</t>
    </r>
  </si>
  <si>
    <t>Pojemność zbiornika stacjon. (m3)</t>
  </si>
  <si>
    <t>Szacunkowy średni procent zapełnienia zbiorników w taborze</t>
  </si>
  <si>
    <t>ilości zbiorników (w taborze) w miesiącu</t>
  </si>
  <si>
    <t>ilości zbiorników (w taborze) w okresie 12 miesięcy</t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</si>
  <si>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miesiącu</t>
    </r>
  </si>
  <si>
    <r>
      <t>Liczba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w okresie 12 miesięcy</t>
    </r>
  </si>
  <si>
    <t>Liczba opróżnień zbiornika stacjonarnego w miesiącu</t>
  </si>
  <si>
    <t>Liczba opróżnień zbiornika stacjonarnego 
w okresie 12 miesięcy</t>
  </si>
  <si>
    <t>Średnia liczba opróżnień zbiornika stacjonarnego dziennie</t>
  </si>
  <si>
    <t>WAGON</t>
  </si>
  <si>
    <t>ED250</t>
  </si>
  <si>
    <t>ED160</t>
  </si>
  <si>
    <t>ED161</t>
  </si>
  <si>
    <t>ED74</t>
  </si>
  <si>
    <t>SN84/
SD85</t>
  </si>
  <si>
    <t>RAZEM</t>
  </si>
  <si>
    <t>Bielsko Biała</t>
  </si>
  <si>
    <r>
      <t>Średnia pojemność 1 zbiornika w taborze
(w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</si>
  <si>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Wagony</t>
  </si>
  <si>
    <t>SN84/SD85</t>
  </si>
  <si>
    <t>Stawka VAT</t>
  </si>
  <si>
    <t>Zamówienie z 30-proc. prawem opcji</t>
  </si>
  <si>
    <t>Załącznik nr 4.4 do Ogłoszenia - Kalkulacja cenowa</t>
  </si>
  <si>
    <r>
      <t xml:space="preserve">Opróżnianie stacjonarnych zbiorników o łączenj pojemności
</t>
    </r>
    <r>
      <rPr>
        <b/>
        <sz val="11"/>
        <color theme="1"/>
        <rFont val="Calibri"/>
        <family val="2"/>
        <charset val="238"/>
        <scheme val="minor"/>
      </rPr>
      <t>30 m3</t>
    </r>
    <r>
      <rPr>
        <sz val="11"/>
        <color theme="1"/>
        <rFont val="Calibri"/>
        <family val="2"/>
        <charset val="238"/>
        <scheme val="minor"/>
      </rPr>
      <t xml:space="preserve"> i wywóz nieczystości płynnych - Gdynia Leszczynki</t>
    </r>
  </si>
  <si>
    <t>Kalkulacja cenowa dla Pakietu (Zadania) nr 4</t>
  </si>
  <si>
    <t>Postępowanie nr CZL.002.94.5303.2024.JS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</si>
</sst>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right" vertical="center" wrapText="1" indent="1"/>
    </xf>
    <xf numFmtId="0" fontId="0" fillId="0" borderId="36" xfId="0" applyBorder="1" applyAlignment="1">
      <alignment horizontal="right" vertical="center" wrapText="1" indent="1"/>
    </xf>
    <xf numFmtId="0" fontId="0" fillId="0" borderId="26" xfId="0" applyBorder="1" applyAlignment="1">
      <alignment horizontal="right" vertical="center" wrapText="1" indent="1"/>
    </xf>
    <xf numFmtId="4" fontId="0" fillId="0" borderId="35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3" borderId="49" xfId="0" applyFill="1" applyBorder="1" applyAlignment="1" applyProtection="1">
      <alignment horizontal="center" vertical="center" wrapText="1"/>
      <protection locked="0"/>
    </xf>
    <xf numFmtId="9" fontId="0" fillId="3" borderId="32" xfId="0" applyNumberFormat="1" applyFill="1" applyBorder="1" applyAlignment="1" applyProtection="1">
      <alignment horizontal="center" vertical="center" wrapText="1"/>
      <protection locked="0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 wrapText="1"/>
    </xf>
    <xf numFmtId="2" fontId="10" fillId="4" borderId="52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  <protection locked="0"/>
    </xf>
    <xf numFmtId="9" fontId="0" fillId="3" borderId="33" xfId="0" applyNumberFormat="1" applyFill="1" applyBorder="1" applyAlignment="1" applyProtection="1">
      <alignment horizontal="center" vertical="center" wrapText="1"/>
      <protection locked="0"/>
    </xf>
    <xf numFmtId="3" fontId="12" fillId="0" borderId="5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3" fontId="0" fillId="0" borderId="53" xfId="0" applyNumberFormat="1" applyBorder="1" applyAlignment="1">
      <alignment horizontal="center" vertical="center" wrapText="1"/>
    </xf>
    <xf numFmtId="2" fontId="10" fillId="4" borderId="56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3" borderId="43" xfId="0" applyFill="1" applyBorder="1" applyAlignment="1" applyProtection="1">
      <alignment horizontal="center" vertical="center" wrapText="1"/>
      <protection locked="0"/>
    </xf>
    <xf numFmtId="9" fontId="0" fillId="3" borderId="57" xfId="0" applyNumberFormat="1" applyFill="1" applyBorder="1" applyAlignment="1" applyProtection="1">
      <alignment horizontal="center" vertical="center" wrapText="1"/>
      <protection locked="0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12" fillId="0" borderId="46" xfId="0" applyNumberFormat="1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 wrapText="1"/>
    </xf>
    <xf numFmtId="2" fontId="10" fillId="4" borderId="48" xfId="0" applyNumberFormat="1" applyFont="1" applyFill="1" applyBorder="1" applyAlignment="1">
      <alignment horizontal="center" vertical="center" wrapText="1"/>
    </xf>
    <xf numFmtId="164" fontId="10" fillId="0" borderId="5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55" xfId="0" applyNumberFormat="1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 indent="1"/>
    </xf>
    <xf numFmtId="0" fontId="1" fillId="2" borderId="20" xfId="0" applyFont="1" applyFill="1" applyBorder="1" applyAlignment="1">
      <alignment horizontal="right" vertical="center" wrapText="1" indent="1"/>
    </xf>
    <xf numFmtId="0" fontId="1" fillId="2" borderId="29" xfId="0" applyFont="1" applyFill="1" applyBorder="1" applyAlignment="1">
      <alignment horizontal="right" vertical="center" wrapText="1" indent="1"/>
    </xf>
    <xf numFmtId="0" fontId="0" fillId="0" borderId="3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2D26-68F3-417E-B9FC-897821157835}">
  <sheetPr>
    <tabColor rgb="FFFFFF00"/>
  </sheetPr>
  <dimension ref="B1:AK27"/>
  <sheetViews>
    <sheetView zoomScaleNormal="10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AK4" sqref="AK4"/>
    </sheetView>
  </sheetViews>
  <sheetFormatPr defaultColWidth="8.85546875" defaultRowHeight="15" x14ac:dyDescent="0.25"/>
  <cols>
    <col min="1" max="1" width="1.7109375" style="1" customWidth="1"/>
    <col min="2" max="2" width="16.28515625" style="1" bestFit="1" customWidth="1"/>
    <col min="3" max="3" width="8.85546875" style="2" customWidth="1"/>
    <col min="4" max="4" width="10.5703125" style="2" customWidth="1"/>
    <col min="5" max="5" width="6.42578125" style="1" bestFit="1" customWidth="1"/>
    <col min="6" max="8" width="5.5703125" style="1" bestFit="1" customWidth="1"/>
    <col min="9" max="9" width="4.7109375" style="1" bestFit="1" customWidth="1"/>
    <col min="10" max="10" width="5.28515625" style="1" bestFit="1" customWidth="1"/>
    <col min="11" max="11" width="6.42578125" style="1" bestFit="1" customWidth="1"/>
    <col min="12" max="12" width="5.5703125" style="1" bestFit="1" customWidth="1"/>
    <col min="13" max="13" width="6.42578125" style="1" bestFit="1" customWidth="1"/>
    <col min="14" max="14" width="5.5703125" style="1" bestFit="1" customWidth="1"/>
    <col min="15" max="16" width="5.42578125" style="1" bestFit="1" customWidth="1"/>
    <col min="17" max="17" width="6.42578125" style="1" bestFit="1" customWidth="1"/>
    <col min="18" max="20" width="5.5703125" style="1" bestFit="1" customWidth="1"/>
    <col min="21" max="21" width="4.7109375" style="1" bestFit="1" customWidth="1"/>
    <col min="22" max="22" width="5.28515625" style="1" bestFit="1" customWidth="1"/>
    <col min="23" max="23" width="5.5703125" style="1" bestFit="1" customWidth="1"/>
    <col min="24" max="24" width="6.42578125" style="1" bestFit="1" customWidth="1"/>
    <col min="25" max="27" width="5.5703125" style="1" bestFit="1" customWidth="1"/>
    <col min="28" max="28" width="4.7109375" style="1" bestFit="1" customWidth="1"/>
    <col min="29" max="29" width="5.42578125" style="1" bestFit="1" customWidth="1"/>
    <col min="30" max="30" width="6.42578125" style="1" bestFit="1" customWidth="1"/>
    <col min="31" max="32" width="13" style="1" customWidth="1"/>
    <col min="33" max="33" width="13.140625" style="1" customWidth="1"/>
    <col min="34" max="34" width="1.7109375" style="1" customWidth="1"/>
    <col min="35" max="35" width="24.7109375" style="1" customWidth="1"/>
    <col min="36" max="36" width="19.42578125" style="1" customWidth="1"/>
    <col min="37" max="16384" width="8.85546875" style="1"/>
  </cols>
  <sheetData>
    <row r="1" spans="2:37" ht="10.15" customHeight="1" thickBot="1" x14ac:dyDescent="0.3"/>
    <row r="2" spans="2:37" ht="54" customHeight="1" thickTop="1" x14ac:dyDescent="0.25">
      <c r="B2" s="98" t="s">
        <v>0</v>
      </c>
      <c r="C2" s="110" t="s">
        <v>36</v>
      </c>
      <c r="D2" s="112" t="s">
        <v>37</v>
      </c>
      <c r="E2" s="105" t="s">
        <v>38</v>
      </c>
      <c r="F2" s="106"/>
      <c r="G2" s="106"/>
      <c r="H2" s="106"/>
      <c r="I2" s="106"/>
      <c r="J2" s="107"/>
      <c r="K2" s="105" t="s">
        <v>39</v>
      </c>
      <c r="L2" s="106"/>
      <c r="M2" s="106"/>
      <c r="N2" s="106"/>
      <c r="O2" s="106"/>
      <c r="P2" s="107"/>
      <c r="Q2" s="95" t="s">
        <v>40</v>
      </c>
      <c r="R2" s="96"/>
      <c r="S2" s="96"/>
      <c r="T2" s="96"/>
      <c r="U2" s="96"/>
      <c r="V2" s="96"/>
      <c r="W2" s="97"/>
      <c r="X2" s="95" t="s">
        <v>41</v>
      </c>
      <c r="Y2" s="96"/>
      <c r="Z2" s="96"/>
      <c r="AA2" s="96"/>
      <c r="AB2" s="96"/>
      <c r="AC2" s="96"/>
      <c r="AD2" s="97"/>
      <c r="AE2" s="98" t="s">
        <v>42</v>
      </c>
      <c r="AF2" s="98" t="s">
        <v>43</v>
      </c>
      <c r="AG2" s="100" t="s">
        <v>44</v>
      </c>
    </row>
    <row r="3" spans="2:37" ht="54" customHeight="1" thickBot="1" x14ac:dyDescent="0.3">
      <c r="B3" s="99"/>
      <c r="C3" s="111"/>
      <c r="D3" s="113"/>
      <c r="E3" s="39" t="s">
        <v>45</v>
      </c>
      <c r="F3" s="40" t="s">
        <v>46</v>
      </c>
      <c r="G3" s="40" t="s">
        <v>47</v>
      </c>
      <c r="H3" s="40" t="s">
        <v>48</v>
      </c>
      <c r="I3" s="40" t="s">
        <v>49</v>
      </c>
      <c r="J3" s="41" t="s">
        <v>50</v>
      </c>
      <c r="K3" s="39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P3" s="41" t="s">
        <v>50</v>
      </c>
      <c r="Q3" s="42" t="s">
        <v>45</v>
      </c>
      <c r="R3" s="43" t="s">
        <v>46</v>
      </c>
      <c r="S3" s="43" t="s">
        <v>47</v>
      </c>
      <c r="T3" s="43" t="s">
        <v>48</v>
      </c>
      <c r="U3" s="43" t="s">
        <v>49</v>
      </c>
      <c r="V3" s="40" t="s">
        <v>50</v>
      </c>
      <c r="W3" s="44" t="s">
        <v>51</v>
      </c>
      <c r="X3" s="42" t="s">
        <v>45</v>
      </c>
      <c r="Y3" s="43" t="s">
        <v>46</v>
      </c>
      <c r="Z3" s="43" t="s">
        <v>47</v>
      </c>
      <c r="AA3" s="43" t="s">
        <v>48</v>
      </c>
      <c r="AB3" s="43" t="s">
        <v>49</v>
      </c>
      <c r="AC3" s="40" t="s">
        <v>50</v>
      </c>
      <c r="AD3" s="44" t="s">
        <v>51</v>
      </c>
      <c r="AE3" s="99"/>
      <c r="AF3" s="99"/>
      <c r="AG3" s="101"/>
    </row>
    <row r="4" spans="2:37" ht="19.149999999999999" customHeight="1" thickTop="1" x14ac:dyDescent="0.25">
      <c r="B4" s="45" t="s">
        <v>5</v>
      </c>
      <c r="C4" s="46">
        <v>10</v>
      </c>
      <c r="D4" s="47">
        <v>0.8</v>
      </c>
      <c r="E4" s="48">
        <v>0</v>
      </c>
      <c r="F4" s="49">
        <v>0</v>
      </c>
      <c r="G4" s="49">
        <v>0</v>
      </c>
      <c r="H4" s="49">
        <v>211</v>
      </c>
      <c r="I4" s="49">
        <v>0</v>
      </c>
      <c r="J4" s="50">
        <v>0</v>
      </c>
      <c r="K4" s="48">
        <f>E4*12</f>
        <v>0</v>
      </c>
      <c r="L4" s="49">
        <f t="shared" ref="L4:P18" si="0">F4*12</f>
        <v>0</v>
      </c>
      <c r="M4" s="49">
        <f t="shared" si="0"/>
        <v>0</v>
      </c>
      <c r="N4" s="49">
        <f t="shared" si="0"/>
        <v>2532</v>
      </c>
      <c r="O4" s="49">
        <f t="shared" si="0"/>
        <v>0</v>
      </c>
      <c r="P4" s="50">
        <f t="shared" si="0"/>
        <v>0</v>
      </c>
      <c r="Q4" s="51">
        <f t="shared" ref="Q4:Q18" si="1">ROUND(E4*$D$21*$D4,0)</f>
        <v>0</v>
      </c>
      <c r="R4" s="52">
        <f t="shared" ref="R4:R18" si="2">ROUND(F4*$D$22*$D4,0)</f>
        <v>0</v>
      </c>
      <c r="S4" s="52">
        <f t="shared" ref="S4:S18" si="3">ROUND(G4*$D$23*$D4,0)</f>
        <v>0</v>
      </c>
      <c r="T4" s="52">
        <f t="shared" ref="T4:T18" si="4">ROUND(H4*$D$24*$D4,0)</f>
        <v>95</v>
      </c>
      <c r="U4" s="52">
        <f t="shared" ref="U4:U18" si="5">ROUND(I4*$D$25*$D4,0)</f>
        <v>0</v>
      </c>
      <c r="V4" s="52">
        <f t="shared" ref="V4:V18" si="6">ROUND(J4*$D$26*$D4,0)</f>
        <v>0</v>
      </c>
      <c r="W4" s="53">
        <f>SUM(Q4:V4)</f>
        <v>95</v>
      </c>
      <c r="X4" s="51">
        <f t="shared" ref="X4:X18" si="7">ROUND(K4*$D$21,0)</f>
        <v>0</v>
      </c>
      <c r="Y4" s="52">
        <f t="shared" ref="Y4:Y18" si="8">ROUND(L4*$D$22,0)</f>
        <v>0</v>
      </c>
      <c r="Z4" s="52">
        <f t="shared" ref="Z4:Z18" si="9">ROUND(M4*$D$23,0)</f>
        <v>0</v>
      </c>
      <c r="AA4" s="52">
        <f t="shared" ref="AA4:AA18" si="10">ROUND(N4*$D$24,0)</f>
        <v>1426</v>
      </c>
      <c r="AB4" s="52">
        <f t="shared" ref="AB4:AB18" si="11">ROUND(O4*$D$25,0)</f>
        <v>0</v>
      </c>
      <c r="AC4" s="52">
        <f t="shared" ref="AC4:AC18" si="12">ROUND(P4*$D$26,0)</f>
        <v>0</v>
      </c>
      <c r="AD4" s="53">
        <f>SUM(X4:AC4)</f>
        <v>1426</v>
      </c>
      <c r="AE4" s="54">
        <f>ROUNDUP(W4/C4,0)</f>
        <v>10</v>
      </c>
      <c r="AF4" s="54">
        <f>AE4*12</f>
        <v>120</v>
      </c>
      <c r="AG4" s="55">
        <f>AF4/365</f>
        <v>0.32876712328767121</v>
      </c>
      <c r="AK4" s="1" t="str">
        <f>IF(AND(AG4&gt;1,AG4&lt;1.5),"Raz dziennie",IF(AG4&gt;=15,ROUND(1/AG4,0)&amp;" x dziennie",""))</f>
        <v/>
      </c>
    </row>
    <row r="5" spans="2:37" ht="19.149999999999999" customHeight="1" x14ac:dyDescent="0.25">
      <c r="B5" s="56" t="s">
        <v>19</v>
      </c>
      <c r="C5" s="57">
        <v>10</v>
      </c>
      <c r="D5" s="58">
        <v>0.8</v>
      </c>
      <c r="E5" s="59">
        <v>1686</v>
      </c>
      <c r="F5" s="60">
        <v>0</v>
      </c>
      <c r="G5" s="61">
        <v>361</v>
      </c>
      <c r="H5" s="60">
        <v>0</v>
      </c>
      <c r="I5" s="60">
        <v>0</v>
      </c>
      <c r="J5" s="62">
        <v>0</v>
      </c>
      <c r="K5" s="59">
        <f t="shared" ref="K5:K18" si="13">E5*12</f>
        <v>20232</v>
      </c>
      <c r="L5" s="60">
        <f t="shared" si="0"/>
        <v>0</v>
      </c>
      <c r="M5" s="61">
        <f t="shared" si="0"/>
        <v>4332</v>
      </c>
      <c r="N5" s="60">
        <f t="shared" si="0"/>
        <v>0</v>
      </c>
      <c r="O5" s="60">
        <f t="shared" si="0"/>
        <v>0</v>
      </c>
      <c r="P5" s="62">
        <f t="shared" si="0"/>
        <v>0</v>
      </c>
      <c r="Q5" s="63">
        <f t="shared" si="1"/>
        <v>472</v>
      </c>
      <c r="R5" s="64">
        <f t="shared" si="2"/>
        <v>0</v>
      </c>
      <c r="S5" s="65">
        <f t="shared" si="3"/>
        <v>120</v>
      </c>
      <c r="T5" s="64">
        <f t="shared" si="4"/>
        <v>0</v>
      </c>
      <c r="U5" s="64">
        <f t="shared" si="5"/>
        <v>0</v>
      </c>
      <c r="V5" s="64">
        <f t="shared" si="6"/>
        <v>0</v>
      </c>
      <c r="W5" s="66">
        <f t="shared" ref="W5:W18" si="14">SUM(Q5:V5)</f>
        <v>592</v>
      </c>
      <c r="X5" s="63">
        <f t="shared" si="7"/>
        <v>7081</v>
      </c>
      <c r="Y5" s="64">
        <f t="shared" si="8"/>
        <v>0</v>
      </c>
      <c r="Z5" s="65">
        <f t="shared" si="9"/>
        <v>1806</v>
      </c>
      <c r="AA5" s="64">
        <f t="shared" si="10"/>
        <v>0</v>
      </c>
      <c r="AB5" s="64">
        <f t="shared" si="11"/>
        <v>0</v>
      </c>
      <c r="AC5" s="64">
        <f t="shared" si="12"/>
        <v>0</v>
      </c>
      <c r="AD5" s="66">
        <f t="shared" ref="AD5:AD18" si="15">SUM(X5:AC5)</f>
        <v>8887</v>
      </c>
      <c r="AE5" s="67">
        <f t="shared" ref="AE5:AE18" si="16">ROUNDUP(W5/C5,0)</f>
        <v>60</v>
      </c>
      <c r="AF5" s="67">
        <f t="shared" ref="AF5:AF18" si="17">AE5*12</f>
        <v>720</v>
      </c>
      <c r="AG5" s="68">
        <f t="shared" ref="AG5:AG18" si="18">AF5/365</f>
        <v>1.9726027397260273</v>
      </c>
    </row>
    <row r="6" spans="2:37" ht="19.149999999999999" customHeight="1" x14ac:dyDescent="0.25">
      <c r="B6" s="56" t="s">
        <v>8</v>
      </c>
      <c r="C6" s="57">
        <v>10</v>
      </c>
      <c r="D6" s="58">
        <v>0.8</v>
      </c>
      <c r="E6" s="69">
        <v>0</v>
      </c>
      <c r="F6" s="60">
        <v>0</v>
      </c>
      <c r="G6" s="61">
        <v>1083</v>
      </c>
      <c r="H6" s="60">
        <v>0</v>
      </c>
      <c r="I6" s="61">
        <v>90</v>
      </c>
      <c r="J6" s="70">
        <v>241</v>
      </c>
      <c r="K6" s="69">
        <f t="shared" si="13"/>
        <v>0</v>
      </c>
      <c r="L6" s="60">
        <f t="shared" si="0"/>
        <v>0</v>
      </c>
      <c r="M6" s="61">
        <f t="shared" si="0"/>
        <v>12996</v>
      </c>
      <c r="N6" s="60">
        <f t="shared" si="0"/>
        <v>0</v>
      </c>
      <c r="O6" s="61">
        <f t="shared" si="0"/>
        <v>1080</v>
      </c>
      <c r="P6" s="70">
        <f t="shared" si="0"/>
        <v>2892</v>
      </c>
      <c r="Q6" s="71">
        <f t="shared" si="1"/>
        <v>0</v>
      </c>
      <c r="R6" s="64">
        <f t="shared" si="2"/>
        <v>0</v>
      </c>
      <c r="S6" s="65">
        <f t="shared" si="3"/>
        <v>361</v>
      </c>
      <c r="T6" s="64">
        <f t="shared" si="4"/>
        <v>0</v>
      </c>
      <c r="U6" s="65">
        <f t="shared" si="5"/>
        <v>36</v>
      </c>
      <c r="V6" s="65">
        <f t="shared" si="6"/>
        <v>96</v>
      </c>
      <c r="W6" s="66">
        <f t="shared" si="14"/>
        <v>493</v>
      </c>
      <c r="X6" s="71">
        <f t="shared" si="7"/>
        <v>0</v>
      </c>
      <c r="Y6" s="64">
        <f t="shared" si="8"/>
        <v>0</v>
      </c>
      <c r="Z6" s="65">
        <f t="shared" si="9"/>
        <v>5419</v>
      </c>
      <c r="AA6" s="64">
        <f t="shared" si="10"/>
        <v>0</v>
      </c>
      <c r="AB6" s="65">
        <f t="shared" si="11"/>
        <v>540</v>
      </c>
      <c r="AC6" s="65">
        <f t="shared" si="12"/>
        <v>1446</v>
      </c>
      <c r="AD6" s="66">
        <f t="shared" si="15"/>
        <v>7405</v>
      </c>
      <c r="AE6" s="67">
        <f t="shared" si="16"/>
        <v>50</v>
      </c>
      <c r="AF6" s="67">
        <f t="shared" si="17"/>
        <v>600</v>
      </c>
      <c r="AG6" s="68">
        <f t="shared" si="18"/>
        <v>1.6438356164383561</v>
      </c>
    </row>
    <row r="7" spans="2:37" ht="19.149999999999999" customHeight="1" x14ac:dyDescent="0.25">
      <c r="B7" s="56" t="s">
        <v>7</v>
      </c>
      <c r="C7" s="57">
        <v>10</v>
      </c>
      <c r="D7" s="58">
        <v>0.8</v>
      </c>
      <c r="E7" s="59">
        <v>3237</v>
      </c>
      <c r="F7" s="60">
        <v>0</v>
      </c>
      <c r="G7" s="60">
        <v>0</v>
      </c>
      <c r="H7" s="60">
        <v>0</v>
      </c>
      <c r="I7" s="60">
        <v>0</v>
      </c>
      <c r="J7" s="62">
        <v>0</v>
      </c>
      <c r="K7" s="59">
        <f t="shared" si="13"/>
        <v>38844</v>
      </c>
      <c r="L7" s="60">
        <f t="shared" si="0"/>
        <v>0</v>
      </c>
      <c r="M7" s="60">
        <f t="shared" si="0"/>
        <v>0</v>
      </c>
      <c r="N7" s="60">
        <f t="shared" si="0"/>
        <v>0</v>
      </c>
      <c r="O7" s="60">
        <f t="shared" si="0"/>
        <v>0</v>
      </c>
      <c r="P7" s="62">
        <f t="shared" si="0"/>
        <v>0</v>
      </c>
      <c r="Q7" s="63">
        <f t="shared" si="1"/>
        <v>906</v>
      </c>
      <c r="R7" s="64">
        <f t="shared" si="2"/>
        <v>0</v>
      </c>
      <c r="S7" s="64">
        <f t="shared" si="3"/>
        <v>0</v>
      </c>
      <c r="T7" s="64">
        <f t="shared" si="4"/>
        <v>0</v>
      </c>
      <c r="U7" s="64">
        <f t="shared" si="5"/>
        <v>0</v>
      </c>
      <c r="V7" s="64">
        <f t="shared" si="6"/>
        <v>0</v>
      </c>
      <c r="W7" s="66">
        <f t="shared" si="14"/>
        <v>906</v>
      </c>
      <c r="X7" s="63">
        <f t="shared" si="7"/>
        <v>13595</v>
      </c>
      <c r="Y7" s="64">
        <f t="shared" si="8"/>
        <v>0</v>
      </c>
      <c r="Z7" s="64">
        <f t="shared" si="9"/>
        <v>0</v>
      </c>
      <c r="AA7" s="64">
        <f t="shared" si="10"/>
        <v>0</v>
      </c>
      <c r="AB7" s="64">
        <f t="shared" si="11"/>
        <v>0</v>
      </c>
      <c r="AC7" s="64">
        <f t="shared" si="12"/>
        <v>0</v>
      </c>
      <c r="AD7" s="66">
        <f t="shared" si="15"/>
        <v>13595</v>
      </c>
      <c r="AE7" s="67">
        <f t="shared" si="16"/>
        <v>91</v>
      </c>
      <c r="AF7" s="67">
        <f t="shared" si="17"/>
        <v>1092</v>
      </c>
      <c r="AG7" s="68">
        <f t="shared" si="18"/>
        <v>2.9917808219178084</v>
      </c>
    </row>
    <row r="8" spans="2:37" ht="19.149999999999999" customHeight="1" x14ac:dyDescent="0.25">
      <c r="B8" s="56" t="s">
        <v>9</v>
      </c>
      <c r="C8" s="57">
        <v>10</v>
      </c>
      <c r="D8" s="58">
        <v>0.8</v>
      </c>
      <c r="E8" s="59">
        <v>1383</v>
      </c>
      <c r="F8" s="61">
        <v>0</v>
      </c>
      <c r="G8" s="61">
        <v>180</v>
      </c>
      <c r="H8" s="60">
        <v>0</v>
      </c>
      <c r="I8" s="60">
        <v>0</v>
      </c>
      <c r="J8" s="62">
        <v>0</v>
      </c>
      <c r="K8" s="59">
        <f t="shared" si="13"/>
        <v>16596</v>
      </c>
      <c r="L8" s="61">
        <f t="shared" si="0"/>
        <v>0</v>
      </c>
      <c r="M8" s="61">
        <f t="shared" si="0"/>
        <v>2160</v>
      </c>
      <c r="N8" s="60">
        <f t="shared" si="0"/>
        <v>0</v>
      </c>
      <c r="O8" s="60">
        <f t="shared" si="0"/>
        <v>0</v>
      </c>
      <c r="P8" s="62">
        <f t="shared" si="0"/>
        <v>0</v>
      </c>
      <c r="Q8" s="63">
        <f t="shared" si="1"/>
        <v>387</v>
      </c>
      <c r="R8" s="65">
        <f t="shared" si="2"/>
        <v>0</v>
      </c>
      <c r="S8" s="65">
        <f t="shared" si="3"/>
        <v>60</v>
      </c>
      <c r="T8" s="64">
        <f t="shared" si="4"/>
        <v>0</v>
      </c>
      <c r="U8" s="64">
        <f t="shared" si="5"/>
        <v>0</v>
      </c>
      <c r="V8" s="64">
        <f t="shared" si="6"/>
        <v>0</v>
      </c>
      <c r="W8" s="66">
        <f t="shared" si="14"/>
        <v>447</v>
      </c>
      <c r="X8" s="63">
        <f t="shared" si="7"/>
        <v>5809</v>
      </c>
      <c r="Y8" s="65">
        <f t="shared" si="8"/>
        <v>0</v>
      </c>
      <c r="Z8" s="65">
        <f t="shared" si="9"/>
        <v>901</v>
      </c>
      <c r="AA8" s="64">
        <f t="shared" si="10"/>
        <v>0</v>
      </c>
      <c r="AB8" s="64">
        <f t="shared" si="11"/>
        <v>0</v>
      </c>
      <c r="AC8" s="64">
        <f t="shared" si="12"/>
        <v>0</v>
      </c>
      <c r="AD8" s="66">
        <f t="shared" si="15"/>
        <v>6710</v>
      </c>
      <c r="AE8" s="67">
        <f t="shared" si="16"/>
        <v>45</v>
      </c>
      <c r="AF8" s="67">
        <f t="shared" si="17"/>
        <v>540</v>
      </c>
      <c r="AG8" s="68">
        <f t="shared" si="18"/>
        <v>1.4794520547945205</v>
      </c>
    </row>
    <row r="9" spans="2:37" ht="19.149999999999999" customHeight="1" x14ac:dyDescent="0.25">
      <c r="B9" s="56" t="s">
        <v>15</v>
      </c>
      <c r="C9" s="57">
        <v>10</v>
      </c>
      <c r="D9" s="58">
        <v>0.8</v>
      </c>
      <c r="E9" s="59">
        <v>2219</v>
      </c>
      <c r="F9" s="60">
        <v>0</v>
      </c>
      <c r="G9" s="60">
        <v>0</v>
      </c>
      <c r="H9" s="60">
        <v>0</v>
      </c>
      <c r="I9" s="60">
        <v>0</v>
      </c>
      <c r="J9" s="62">
        <v>0</v>
      </c>
      <c r="K9" s="59">
        <f t="shared" si="13"/>
        <v>26628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2">
        <f t="shared" si="0"/>
        <v>0</v>
      </c>
      <c r="Q9" s="63">
        <f t="shared" si="1"/>
        <v>621</v>
      </c>
      <c r="R9" s="64">
        <f t="shared" si="2"/>
        <v>0</v>
      </c>
      <c r="S9" s="64">
        <f t="shared" si="3"/>
        <v>0</v>
      </c>
      <c r="T9" s="64">
        <f t="shared" si="4"/>
        <v>0</v>
      </c>
      <c r="U9" s="64">
        <f t="shared" si="5"/>
        <v>0</v>
      </c>
      <c r="V9" s="64">
        <f t="shared" si="6"/>
        <v>0</v>
      </c>
      <c r="W9" s="66">
        <f t="shared" si="14"/>
        <v>621</v>
      </c>
      <c r="X9" s="63">
        <f t="shared" si="7"/>
        <v>9320</v>
      </c>
      <c r="Y9" s="64">
        <f t="shared" si="8"/>
        <v>0</v>
      </c>
      <c r="Z9" s="64">
        <f t="shared" si="9"/>
        <v>0</v>
      </c>
      <c r="AA9" s="64">
        <f t="shared" si="10"/>
        <v>0</v>
      </c>
      <c r="AB9" s="64">
        <f t="shared" si="11"/>
        <v>0</v>
      </c>
      <c r="AC9" s="64">
        <f t="shared" si="12"/>
        <v>0</v>
      </c>
      <c r="AD9" s="66">
        <f t="shared" si="15"/>
        <v>9320</v>
      </c>
      <c r="AE9" s="67">
        <f t="shared" si="16"/>
        <v>63</v>
      </c>
      <c r="AF9" s="67">
        <f t="shared" si="17"/>
        <v>756</v>
      </c>
      <c r="AG9" s="68">
        <f t="shared" si="18"/>
        <v>2.0712328767123287</v>
      </c>
    </row>
    <row r="10" spans="2:37" ht="19.149999999999999" customHeight="1" x14ac:dyDescent="0.25">
      <c r="B10" s="56" t="s">
        <v>17</v>
      </c>
      <c r="C10" s="57">
        <v>30</v>
      </c>
      <c r="D10" s="58">
        <v>0.8</v>
      </c>
      <c r="E10" s="59">
        <v>5729</v>
      </c>
      <c r="F10" s="60">
        <v>0</v>
      </c>
      <c r="G10" s="60">
        <v>0</v>
      </c>
      <c r="H10" s="60">
        <v>0</v>
      </c>
      <c r="I10" s="60">
        <v>0</v>
      </c>
      <c r="J10" s="62">
        <v>0</v>
      </c>
      <c r="K10" s="59">
        <f t="shared" si="13"/>
        <v>68748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2">
        <f t="shared" si="0"/>
        <v>0</v>
      </c>
      <c r="Q10" s="63">
        <f t="shared" si="1"/>
        <v>1604</v>
      </c>
      <c r="R10" s="64">
        <f t="shared" si="2"/>
        <v>0</v>
      </c>
      <c r="S10" s="64">
        <f t="shared" si="3"/>
        <v>0</v>
      </c>
      <c r="T10" s="64">
        <f t="shared" si="4"/>
        <v>0</v>
      </c>
      <c r="U10" s="64">
        <f t="shared" si="5"/>
        <v>0</v>
      </c>
      <c r="V10" s="64">
        <f t="shared" si="6"/>
        <v>0</v>
      </c>
      <c r="W10" s="66">
        <f t="shared" si="14"/>
        <v>1604</v>
      </c>
      <c r="X10" s="63">
        <f t="shared" si="7"/>
        <v>24062</v>
      </c>
      <c r="Y10" s="64">
        <f t="shared" si="8"/>
        <v>0</v>
      </c>
      <c r="Z10" s="64">
        <f t="shared" si="9"/>
        <v>0</v>
      </c>
      <c r="AA10" s="64">
        <f t="shared" si="10"/>
        <v>0</v>
      </c>
      <c r="AB10" s="64">
        <f t="shared" si="11"/>
        <v>0</v>
      </c>
      <c r="AC10" s="64">
        <f t="shared" si="12"/>
        <v>0</v>
      </c>
      <c r="AD10" s="66">
        <f>SUM(X10:AC10)</f>
        <v>24062</v>
      </c>
      <c r="AE10" s="67">
        <f t="shared" si="16"/>
        <v>54</v>
      </c>
      <c r="AF10" s="67">
        <f t="shared" si="17"/>
        <v>648</v>
      </c>
      <c r="AG10" s="68">
        <f t="shared" si="18"/>
        <v>1.7753424657534247</v>
      </c>
    </row>
    <row r="11" spans="2:37" ht="19.149999999999999" customHeight="1" x14ac:dyDescent="0.25">
      <c r="B11" s="56" t="s">
        <v>16</v>
      </c>
      <c r="C11" s="57">
        <v>10</v>
      </c>
      <c r="D11" s="58">
        <v>0.8</v>
      </c>
      <c r="E11" s="59">
        <v>2683</v>
      </c>
      <c r="F11" s="61">
        <v>250</v>
      </c>
      <c r="G11" s="60">
        <v>0</v>
      </c>
      <c r="H11" s="60">
        <v>0</v>
      </c>
      <c r="I11" s="60">
        <v>0</v>
      </c>
      <c r="J11" s="62">
        <v>0</v>
      </c>
      <c r="K11" s="59">
        <f t="shared" si="13"/>
        <v>32196</v>
      </c>
      <c r="L11" s="61">
        <f t="shared" si="0"/>
        <v>3000</v>
      </c>
      <c r="M11" s="60">
        <f t="shared" si="0"/>
        <v>0</v>
      </c>
      <c r="N11" s="60">
        <f t="shared" si="0"/>
        <v>0</v>
      </c>
      <c r="O11" s="60">
        <f t="shared" si="0"/>
        <v>0</v>
      </c>
      <c r="P11" s="62">
        <f t="shared" si="0"/>
        <v>0</v>
      </c>
      <c r="Q11" s="63">
        <f t="shared" si="1"/>
        <v>751</v>
      </c>
      <c r="R11" s="65">
        <f t="shared" si="2"/>
        <v>113</v>
      </c>
      <c r="S11" s="64">
        <f t="shared" si="3"/>
        <v>0</v>
      </c>
      <c r="T11" s="64">
        <f t="shared" si="4"/>
        <v>0</v>
      </c>
      <c r="U11" s="64">
        <f t="shared" si="5"/>
        <v>0</v>
      </c>
      <c r="V11" s="64">
        <f t="shared" si="6"/>
        <v>0</v>
      </c>
      <c r="W11" s="66">
        <f t="shared" si="14"/>
        <v>864</v>
      </c>
      <c r="X11" s="63">
        <f t="shared" si="7"/>
        <v>11269</v>
      </c>
      <c r="Y11" s="65">
        <f t="shared" si="8"/>
        <v>1695</v>
      </c>
      <c r="Z11" s="64">
        <f t="shared" si="9"/>
        <v>0</v>
      </c>
      <c r="AA11" s="64">
        <f t="shared" si="10"/>
        <v>0</v>
      </c>
      <c r="AB11" s="64">
        <f t="shared" si="11"/>
        <v>0</v>
      </c>
      <c r="AC11" s="64">
        <f t="shared" si="12"/>
        <v>0</v>
      </c>
      <c r="AD11" s="66">
        <f t="shared" si="15"/>
        <v>12964</v>
      </c>
      <c r="AE11" s="67">
        <f t="shared" si="16"/>
        <v>87</v>
      </c>
      <c r="AF11" s="67">
        <f t="shared" si="17"/>
        <v>1044</v>
      </c>
      <c r="AG11" s="68">
        <f t="shared" si="18"/>
        <v>2.8602739726027395</v>
      </c>
    </row>
    <row r="12" spans="2:37" ht="19.149999999999999" customHeight="1" x14ac:dyDescent="0.25">
      <c r="B12" s="56" t="s">
        <v>10</v>
      </c>
      <c r="C12" s="57">
        <v>10</v>
      </c>
      <c r="D12" s="58">
        <v>0.8</v>
      </c>
      <c r="E12" s="59">
        <v>4800</v>
      </c>
      <c r="F12" s="60">
        <v>0</v>
      </c>
      <c r="G12" s="60">
        <v>0</v>
      </c>
      <c r="H12" s="60">
        <v>0</v>
      </c>
      <c r="I12" s="60">
        <v>0</v>
      </c>
      <c r="J12" s="62">
        <v>0</v>
      </c>
      <c r="K12" s="59">
        <f t="shared" si="13"/>
        <v>57600</v>
      </c>
      <c r="L12" s="60">
        <f t="shared" si="0"/>
        <v>0</v>
      </c>
      <c r="M12" s="60">
        <f t="shared" si="0"/>
        <v>0</v>
      </c>
      <c r="N12" s="60">
        <f t="shared" si="0"/>
        <v>0</v>
      </c>
      <c r="O12" s="60">
        <f t="shared" si="0"/>
        <v>0</v>
      </c>
      <c r="P12" s="62">
        <f t="shared" si="0"/>
        <v>0</v>
      </c>
      <c r="Q12" s="63">
        <f t="shared" si="1"/>
        <v>1344</v>
      </c>
      <c r="R12" s="64">
        <f t="shared" si="2"/>
        <v>0</v>
      </c>
      <c r="S12" s="64">
        <f t="shared" si="3"/>
        <v>0</v>
      </c>
      <c r="T12" s="64">
        <f t="shared" si="4"/>
        <v>0</v>
      </c>
      <c r="U12" s="64">
        <f t="shared" si="5"/>
        <v>0</v>
      </c>
      <c r="V12" s="64">
        <f t="shared" si="6"/>
        <v>0</v>
      </c>
      <c r="W12" s="66">
        <f t="shared" si="14"/>
        <v>1344</v>
      </c>
      <c r="X12" s="63">
        <f t="shared" si="7"/>
        <v>20160</v>
      </c>
      <c r="Y12" s="64">
        <f t="shared" si="8"/>
        <v>0</v>
      </c>
      <c r="Z12" s="64">
        <f t="shared" si="9"/>
        <v>0</v>
      </c>
      <c r="AA12" s="64">
        <f t="shared" si="10"/>
        <v>0</v>
      </c>
      <c r="AB12" s="64">
        <f t="shared" si="11"/>
        <v>0</v>
      </c>
      <c r="AC12" s="64">
        <f t="shared" si="12"/>
        <v>0</v>
      </c>
      <c r="AD12" s="66">
        <f t="shared" si="15"/>
        <v>20160</v>
      </c>
      <c r="AE12" s="67">
        <f t="shared" si="16"/>
        <v>135</v>
      </c>
      <c r="AF12" s="67">
        <f t="shared" si="17"/>
        <v>1620</v>
      </c>
      <c r="AG12" s="68">
        <f t="shared" si="18"/>
        <v>4.4383561643835616</v>
      </c>
    </row>
    <row r="13" spans="2:37" ht="19.149999999999999" customHeight="1" x14ac:dyDescent="0.25">
      <c r="B13" s="56" t="s">
        <v>11</v>
      </c>
      <c r="C13" s="57">
        <v>10</v>
      </c>
      <c r="D13" s="58">
        <v>0.8</v>
      </c>
      <c r="E13" s="59">
        <v>723</v>
      </c>
      <c r="F13" s="61">
        <v>211</v>
      </c>
      <c r="G13" s="60">
        <v>0</v>
      </c>
      <c r="H13" s="60">
        <v>0</v>
      </c>
      <c r="I13" s="60">
        <v>0</v>
      </c>
      <c r="J13" s="62">
        <v>0</v>
      </c>
      <c r="K13" s="59">
        <f t="shared" si="13"/>
        <v>8676</v>
      </c>
      <c r="L13" s="61">
        <f t="shared" si="0"/>
        <v>2532</v>
      </c>
      <c r="M13" s="60">
        <f t="shared" si="0"/>
        <v>0</v>
      </c>
      <c r="N13" s="60">
        <f t="shared" si="0"/>
        <v>0</v>
      </c>
      <c r="O13" s="60">
        <f t="shared" si="0"/>
        <v>0</v>
      </c>
      <c r="P13" s="62">
        <f t="shared" si="0"/>
        <v>0</v>
      </c>
      <c r="Q13" s="63">
        <f t="shared" si="1"/>
        <v>202</v>
      </c>
      <c r="R13" s="65">
        <f t="shared" si="2"/>
        <v>95</v>
      </c>
      <c r="S13" s="64">
        <f t="shared" si="3"/>
        <v>0</v>
      </c>
      <c r="T13" s="64">
        <f t="shared" si="4"/>
        <v>0</v>
      </c>
      <c r="U13" s="64">
        <f t="shared" si="5"/>
        <v>0</v>
      </c>
      <c r="V13" s="64">
        <f t="shared" si="6"/>
        <v>0</v>
      </c>
      <c r="W13" s="66">
        <f t="shared" si="14"/>
        <v>297</v>
      </c>
      <c r="X13" s="63">
        <f t="shared" si="7"/>
        <v>3037</v>
      </c>
      <c r="Y13" s="65">
        <f t="shared" si="8"/>
        <v>1431</v>
      </c>
      <c r="Z13" s="64">
        <f t="shared" si="9"/>
        <v>0</v>
      </c>
      <c r="AA13" s="64">
        <f t="shared" si="10"/>
        <v>0</v>
      </c>
      <c r="AB13" s="64">
        <f t="shared" si="11"/>
        <v>0</v>
      </c>
      <c r="AC13" s="64">
        <f t="shared" si="12"/>
        <v>0</v>
      </c>
      <c r="AD13" s="66">
        <f t="shared" si="15"/>
        <v>4468</v>
      </c>
      <c r="AE13" s="67">
        <f t="shared" si="16"/>
        <v>30</v>
      </c>
      <c r="AF13" s="67">
        <f t="shared" si="17"/>
        <v>360</v>
      </c>
      <c r="AG13" s="68">
        <f t="shared" si="18"/>
        <v>0.98630136986301364</v>
      </c>
    </row>
    <row r="14" spans="2:37" ht="19.149999999999999" customHeight="1" x14ac:dyDescent="0.25">
      <c r="B14" s="56" t="s">
        <v>52</v>
      </c>
      <c r="C14" s="57">
        <v>10</v>
      </c>
      <c r="D14" s="58">
        <v>0.8</v>
      </c>
      <c r="E14" s="59">
        <v>849</v>
      </c>
      <c r="F14" s="61">
        <v>60</v>
      </c>
      <c r="G14" s="61">
        <v>181</v>
      </c>
      <c r="H14" s="61">
        <v>30</v>
      </c>
      <c r="I14" s="60">
        <v>0</v>
      </c>
      <c r="J14" s="62">
        <v>0</v>
      </c>
      <c r="K14" s="59">
        <f t="shared" si="13"/>
        <v>10188</v>
      </c>
      <c r="L14" s="61">
        <f t="shared" si="0"/>
        <v>720</v>
      </c>
      <c r="M14" s="61">
        <f t="shared" si="0"/>
        <v>2172</v>
      </c>
      <c r="N14" s="61">
        <f t="shared" si="0"/>
        <v>360</v>
      </c>
      <c r="O14" s="60">
        <f t="shared" si="0"/>
        <v>0</v>
      </c>
      <c r="P14" s="62">
        <f t="shared" si="0"/>
        <v>0</v>
      </c>
      <c r="Q14" s="63">
        <f t="shared" si="1"/>
        <v>238</v>
      </c>
      <c r="R14" s="65">
        <f t="shared" si="2"/>
        <v>27</v>
      </c>
      <c r="S14" s="65">
        <f t="shared" si="3"/>
        <v>60</v>
      </c>
      <c r="T14" s="65">
        <f t="shared" si="4"/>
        <v>14</v>
      </c>
      <c r="U14" s="64">
        <f t="shared" si="5"/>
        <v>0</v>
      </c>
      <c r="V14" s="64">
        <f t="shared" si="6"/>
        <v>0</v>
      </c>
      <c r="W14" s="66">
        <f t="shared" si="14"/>
        <v>339</v>
      </c>
      <c r="X14" s="63">
        <f t="shared" si="7"/>
        <v>3566</v>
      </c>
      <c r="Y14" s="65">
        <f t="shared" si="8"/>
        <v>407</v>
      </c>
      <c r="Z14" s="65">
        <f t="shared" si="9"/>
        <v>906</v>
      </c>
      <c r="AA14" s="65">
        <f t="shared" si="10"/>
        <v>203</v>
      </c>
      <c r="AB14" s="64">
        <f t="shared" si="11"/>
        <v>0</v>
      </c>
      <c r="AC14" s="64">
        <f t="shared" si="12"/>
        <v>0</v>
      </c>
      <c r="AD14" s="66">
        <f t="shared" si="15"/>
        <v>5082</v>
      </c>
      <c r="AE14" s="67">
        <f t="shared" si="16"/>
        <v>34</v>
      </c>
      <c r="AF14" s="67">
        <f t="shared" si="17"/>
        <v>408</v>
      </c>
      <c r="AG14" s="68">
        <f t="shared" si="18"/>
        <v>1.1178082191780823</v>
      </c>
    </row>
    <row r="15" spans="2:37" ht="19.149999999999999" customHeight="1" x14ac:dyDescent="0.25">
      <c r="B15" s="56" t="s">
        <v>13</v>
      </c>
      <c r="C15" s="57">
        <v>10</v>
      </c>
      <c r="D15" s="58">
        <v>0.8</v>
      </c>
      <c r="E15" s="59">
        <v>1031</v>
      </c>
      <c r="F15" s="61">
        <v>0</v>
      </c>
      <c r="G15" s="61">
        <v>181</v>
      </c>
      <c r="H15" s="60">
        <v>0</v>
      </c>
      <c r="I15" s="61">
        <v>90</v>
      </c>
      <c r="J15" s="70">
        <v>0</v>
      </c>
      <c r="K15" s="59">
        <f t="shared" si="13"/>
        <v>12372</v>
      </c>
      <c r="L15" s="61">
        <f t="shared" si="0"/>
        <v>0</v>
      </c>
      <c r="M15" s="61">
        <f t="shared" si="0"/>
        <v>2172</v>
      </c>
      <c r="N15" s="60">
        <f t="shared" si="0"/>
        <v>0</v>
      </c>
      <c r="O15" s="61">
        <f t="shared" si="0"/>
        <v>1080</v>
      </c>
      <c r="P15" s="70">
        <f t="shared" si="0"/>
        <v>0</v>
      </c>
      <c r="Q15" s="63">
        <f t="shared" si="1"/>
        <v>289</v>
      </c>
      <c r="R15" s="65">
        <f t="shared" si="2"/>
        <v>0</v>
      </c>
      <c r="S15" s="65">
        <f t="shared" si="3"/>
        <v>60</v>
      </c>
      <c r="T15" s="64">
        <f t="shared" si="4"/>
        <v>0</v>
      </c>
      <c r="U15" s="65">
        <f t="shared" si="5"/>
        <v>36</v>
      </c>
      <c r="V15" s="65">
        <f t="shared" si="6"/>
        <v>0</v>
      </c>
      <c r="W15" s="66">
        <f t="shared" si="14"/>
        <v>385</v>
      </c>
      <c r="X15" s="63">
        <f t="shared" si="7"/>
        <v>4330</v>
      </c>
      <c r="Y15" s="65">
        <f t="shared" si="8"/>
        <v>0</v>
      </c>
      <c r="Z15" s="65">
        <f t="shared" si="9"/>
        <v>906</v>
      </c>
      <c r="AA15" s="64">
        <f t="shared" si="10"/>
        <v>0</v>
      </c>
      <c r="AB15" s="65">
        <f t="shared" si="11"/>
        <v>540</v>
      </c>
      <c r="AC15" s="65">
        <f t="shared" si="12"/>
        <v>0</v>
      </c>
      <c r="AD15" s="66">
        <f t="shared" si="15"/>
        <v>5776</v>
      </c>
      <c r="AE15" s="67">
        <f t="shared" si="16"/>
        <v>39</v>
      </c>
      <c r="AF15" s="67">
        <f t="shared" si="17"/>
        <v>468</v>
      </c>
      <c r="AG15" s="68">
        <f t="shared" si="18"/>
        <v>1.2821917808219179</v>
      </c>
    </row>
    <row r="16" spans="2:37" ht="19.149999999999999" customHeight="1" x14ac:dyDescent="0.25">
      <c r="B16" s="56" t="s">
        <v>14</v>
      </c>
      <c r="C16" s="57">
        <v>6</v>
      </c>
      <c r="D16" s="58">
        <v>0.8</v>
      </c>
      <c r="E16" s="59">
        <v>69</v>
      </c>
      <c r="F16" s="61">
        <v>60</v>
      </c>
      <c r="G16" s="61">
        <v>0</v>
      </c>
      <c r="H16" s="60">
        <v>0</v>
      </c>
      <c r="I16" s="60">
        <v>90</v>
      </c>
      <c r="J16" s="62">
        <v>0</v>
      </c>
      <c r="K16" s="59">
        <f t="shared" si="13"/>
        <v>828</v>
      </c>
      <c r="L16" s="61">
        <f t="shared" si="0"/>
        <v>720</v>
      </c>
      <c r="M16" s="61">
        <f t="shared" si="0"/>
        <v>0</v>
      </c>
      <c r="N16" s="60">
        <f t="shared" si="0"/>
        <v>0</v>
      </c>
      <c r="O16" s="60">
        <f t="shared" si="0"/>
        <v>1080</v>
      </c>
      <c r="P16" s="62">
        <f t="shared" si="0"/>
        <v>0</v>
      </c>
      <c r="Q16" s="63">
        <f t="shared" si="1"/>
        <v>19</v>
      </c>
      <c r="R16" s="65">
        <f t="shared" si="2"/>
        <v>27</v>
      </c>
      <c r="S16" s="65">
        <f t="shared" si="3"/>
        <v>0</v>
      </c>
      <c r="T16" s="64">
        <f t="shared" si="4"/>
        <v>0</v>
      </c>
      <c r="U16" s="64">
        <f t="shared" si="5"/>
        <v>36</v>
      </c>
      <c r="V16" s="64">
        <f t="shared" si="6"/>
        <v>0</v>
      </c>
      <c r="W16" s="66">
        <f t="shared" si="14"/>
        <v>82</v>
      </c>
      <c r="X16" s="63">
        <f t="shared" si="7"/>
        <v>290</v>
      </c>
      <c r="Y16" s="65">
        <f t="shared" si="8"/>
        <v>407</v>
      </c>
      <c r="Z16" s="65">
        <f t="shared" si="9"/>
        <v>0</v>
      </c>
      <c r="AA16" s="64">
        <f t="shared" si="10"/>
        <v>0</v>
      </c>
      <c r="AB16" s="64">
        <f t="shared" si="11"/>
        <v>540</v>
      </c>
      <c r="AC16" s="64">
        <f t="shared" si="12"/>
        <v>0</v>
      </c>
      <c r="AD16" s="66">
        <f t="shared" si="15"/>
        <v>1237</v>
      </c>
      <c r="AE16" s="67">
        <f t="shared" si="16"/>
        <v>14</v>
      </c>
      <c r="AF16" s="67">
        <f t="shared" si="17"/>
        <v>168</v>
      </c>
      <c r="AG16" s="68">
        <f t="shared" si="18"/>
        <v>0.46027397260273972</v>
      </c>
    </row>
    <row r="17" spans="2:33" ht="19.149999999999999" customHeight="1" x14ac:dyDescent="0.25">
      <c r="B17" s="56" t="s">
        <v>18</v>
      </c>
      <c r="C17" s="57">
        <v>10</v>
      </c>
      <c r="D17" s="58">
        <v>0.8</v>
      </c>
      <c r="E17" s="59">
        <v>1638</v>
      </c>
      <c r="F17" s="60">
        <v>0</v>
      </c>
      <c r="G17" s="60">
        <v>0</v>
      </c>
      <c r="H17" s="60">
        <v>0</v>
      </c>
      <c r="I17" s="60">
        <v>0</v>
      </c>
      <c r="J17" s="62">
        <v>0</v>
      </c>
      <c r="K17" s="59">
        <f t="shared" si="13"/>
        <v>19656</v>
      </c>
      <c r="L17" s="60">
        <f t="shared" si="0"/>
        <v>0</v>
      </c>
      <c r="M17" s="60">
        <f t="shared" si="0"/>
        <v>0</v>
      </c>
      <c r="N17" s="60">
        <f t="shared" si="0"/>
        <v>0</v>
      </c>
      <c r="O17" s="60">
        <f t="shared" si="0"/>
        <v>0</v>
      </c>
      <c r="P17" s="62">
        <f t="shared" si="0"/>
        <v>0</v>
      </c>
      <c r="Q17" s="63">
        <f t="shared" si="1"/>
        <v>459</v>
      </c>
      <c r="R17" s="64">
        <f t="shared" si="2"/>
        <v>0</v>
      </c>
      <c r="S17" s="64">
        <f t="shared" si="3"/>
        <v>0</v>
      </c>
      <c r="T17" s="64">
        <f t="shared" si="4"/>
        <v>0</v>
      </c>
      <c r="U17" s="64">
        <f t="shared" si="5"/>
        <v>0</v>
      </c>
      <c r="V17" s="64">
        <f t="shared" si="6"/>
        <v>0</v>
      </c>
      <c r="W17" s="66">
        <f t="shared" si="14"/>
        <v>459</v>
      </c>
      <c r="X17" s="63">
        <f t="shared" si="7"/>
        <v>6880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64">
        <f t="shared" si="12"/>
        <v>0</v>
      </c>
      <c r="AD17" s="66">
        <f t="shared" si="15"/>
        <v>6880</v>
      </c>
      <c r="AE17" s="67">
        <f t="shared" si="16"/>
        <v>46</v>
      </c>
      <c r="AF17" s="67">
        <f t="shared" si="17"/>
        <v>552</v>
      </c>
      <c r="AG17" s="68">
        <f t="shared" si="18"/>
        <v>1.5123287671232877</v>
      </c>
    </row>
    <row r="18" spans="2:33" ht="19.149999999999999" customHeight="1" thickBot="1" x14ac:dyDescent="0.3">
      <c r="B18" s="72" t="s">
        <v>6</v>
      </c>
      <c r="C18" s="73">
        <v>10</v>
      </c>
      <c r="D18" s="74">
        <v>0.8</v>
      </c>
      <c r="E18" s="75">
        <v>110</v>
      </c>
      <c r="F18" s="76">
        <v>0</v>
      </c>
      <c r="G18" s="77">
        <v>329</v>
      </c>
      <c r="H18" s="77">
        <v>192</v>
      </c>
      <c r="I18" s="76">
        <v>0</v>
      </c>
      <c r="J18" s="78">
        <v>0</v>
      </c>
      <c r="K18" s="75">
        <f t="shared" si="13"/>
        <v>1320</v>
      </c>
      <c r="L18" s="76">
        <f t="shared" si="0"/>
        <v>0</v>
      </c>
      <c r="M18" s="77">
        <f t="shared" si="0"/>
        <v>3948</v>
      </c>
      <c r="N18" s="77">
        <f t="shared" si="0"/>
        <v>2304</v>
      </c>
      <c r="O18" s="76">
        <f t="shared" si="0"/>
        <v>0</v>
      </c>
      <c r="P18" s="78">
        <f t="shared" si="0"/>
        <v>0</v>
      </c>
      <c r="Q18" s="79">
        <f t="shared" si="1"/>
        <v>31</v>
      </c>
      <c r="R18" s="80">
        <f t="shared" si="2"/>
        <v>0</v>
      </c>
      <c r="S18" s="81">
        <f t="shared" si="3"/>
        <v>110</v>
      </c>
      <c r="T18" s="81">
        <f t="shared" si="4"/>
        <v>86</v>
      </c>
      <c r="U18" s="80">
        <f t="shared" si="5"/>
        <v>0</v>
      </c>
      <c r="V18" s="80">
        <f t="shared" si="6"/>
        <v>0</v>
      </c>
      <c r="W18" s="82">
        <f t="shared" si="14"/>
        <v>227</v>
      </c>
      <c r="X18" s="79">
        <f t="shared" si="7"/>
        <v>462</v>
      </c>
      <c r="Y18" s="80">
        <f t="shared" si="8"/>
        <v>0</v>
      </c>
      <c r="Z18" s="81">
        <f t="shared" si="9"/>
        <v>1646</v>
      </c>
      <c r="AA18" s="81">
        <f t="shared" si="10"/>
        <v>1297</v>
      </c>
      <c r="AB18" s="80">
        <f t="shared" si="11"/>
        <v>0</v>
      </c>
      <c r="AC18" s="80">
        <f t="shared" si="12"/>
        <v>0</v>
      </c>
      <c r="AD18" s="82">
        <f t="shared" si="15"/>
        <v>3405</v>
      </c>
      <c r="AE18" s="83">
        <f t="shared" si="16"/>
        <v>23</v>
      </c>
      <c r="AF18" s="83">
        <f t="shared" si="17"/>
        <v>276</v>
      </c>
      <c r="AG18" s="84">
        <f t="shared" si="18"/>
        <v>0.75616438356164384</v>
      </c>
    </row>
    <row r="19" spans="2:33" ht="16.5" thickTop="1" thickBot="1" x14ac:dyDescent="0.3"/>
    <row r="20" spans="2:33" ht="33" customHeight="1" thickTop="1" thickBot="1" x14ac:dyDescent="0.3">
      <c r="B20" s="102" t="s">
        <v>53</v>
      </c>
      <c r="C20" s="103"/>
      <c r="D20" s="104"/>
    </row>
    <row r="21" spans="2:33" ht="15.75" thickTop="1" x14ac:dyDescent="0.25">
      <c r="B21" s="108" t="s">
        <v>54</v>
      </c>
      <c r="C21" s="109"/>
      <c r="D21" s="85">
        <v>0.35</v>
      </c>
      <c r="K21" s="86"/>
    </row>
    <row r="22" spans="2:33" x14ac:dyDescent="0.25">
      <c r="B22" s="91" t="s">
        <v>46</v>
      </c>
      <c r="C22" s="92"/>
      <c r="D22" s="87">
        <v>0.56499999999999995</v>
      </c>
      <c r="K22" s="86"/>
    </row>
    <row r="23" spans="2:33" x14ac:dyDescent="0.25">
      <c r="B23" s="91" t="s">
        <v>47</v>
      </c>
      <c r="C23" s="92"/>
      <c r="D23" s="87">
        <v>0.41699999999999998</v>
      </c>
      <c r="K23" s="86"/>
    </row>
    <row r="24" spans="2:33" x14ac:dyDescent="0.25">
      <c r="B24" s="91" t="s">
        <v>48</v>
      </c>
      <c r="C24" s="92"/>
      <c r="D24" s="87">
        <v>0.56299999999999994</v>
      </c>
      <c r="K24" s="86"/>
    </row>
    <row r="25" spans="2:33" x14ac:dyDescent="0.25">
      <c r="B25" s="91" t="s">
        <v>49</v>
      </c>
      <c r="C25" s="92"/>
      <c r="D25" s="87">
        <v>0.5</v>
      </c>
      <c r="K25" s="86"/>
    </row>
    <row r="26" spans="2:33" ht="15.75" thickBot="1" x14ac:dyDescent="0.3">
      <c r="B26" s="93" t="s">
        <v>55</v>
      </c>
      <c r="C26" s="94"/>
      <c r="D26" s="88">
        <v>0.5</v>
      </c>
      <c r="K26" s="86"/>
    </row>
    <row r="27" spans="2:33" ht="15.75" thickTop="1" x14ac:dyDescent="0.25">
      <c r="K27" s="86"/>
    </row>
  </sheetData>
  <sheetProtection sheet="1" objects="1" scenarios="1"/>
  <mergeCells count="17">
    <mergeCell ref="B21:C21"/>
    <mergeCell ref="B2:B3"/>
    <mergeCell ref="C2:C3"/>
    <mergeCell ref="D2:D3"/>
    <mergeCell ref="E2:J2"/>
    <mergeCell ref="X2:AD2"/>
    <mergeCell ref="AE2:AE3"/>
    <mergeCell ref="AF2:AF3"/>
    <mergeCell ref="AG2:AG3"/>
    <mergeCell ref="B20:D20"/>
    <mergeCell ref="K2:P2"/>
    <mergeCell ref="Q2:W2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53C5-769C-4876-8B71-8E1C50546899}">
  <sheetPr>
    <tabColor rgb="FFFF0000"/>
  </sheetPr>
  <dimension ref="B1:F1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8.85546875" defaultRowHeight="15" x14ac:dyDescent="0.25"/>
  <cols>
    <col min="1" max="1" width="1.7109375" style="1" customWidth="1"/>
    <col min="2" max="2" width="18.7109375" style="1" customWidth="1"/>
    <col min="3" max="3" width="13.85546875" style="1" customWidth="1"/>
    <col min="4" max="5" width="11.7109375" style="2" customWidth="1"/>
    <col min="6" max="6" width="15.5703125" style="1" customWidth="1"/>
    <col min="7" max="7" width="1.7109375" style="1" customWidth="1"/>
    <col min="8" max="8" width="11.42578125" style="1" bestFit="1" customWidth="1"/>
    <col min="9" max="16384" width="8.85546875" style="1"/>
  </cols>
  <sheetData>
    <row r="1" spans="2:6" ht="10.15" customHeight="1" thickBot="1" x14ac:dyDescent="0.3"/>
    <row r="2" spans="2:6" ht="82.15" customHeight="1" thickTop="1" x14ac:dyDescent="0.25">
      <c r="B2" s="116" t="s">
        <v>0</v>
      </c>
      <c r="C2" s="116" t="s">
        <v>1</v>
      </c>
      <c r="D2" s="114" t="s">
        <v>2</v>
      </c>
      <c r="E2" s="115"/>
      <c r="F2" s="116" t="s">
        <v>35</v>
      </c>
    </row>
    <row r="3" spans="2:6" ht="20.45" customHeight="1" thickBot="1" x14ac:dyDescent="0.3">
      <c r="B3" s="117"/>
      <c r="C3" s="117"/>
      <c r="D3" s="28" t="s">
        <v>3</v>
      </c>
      <c r="E3" s="29" t="s">
        <v>4</v>
      </c>
      <c r="F3" s="117"/>
    </row>
    <row r="4" spans="2:6" ht="18.600000000000001" customHeight="1" thickTop="1" x14ac:dyDescent="0.25">
      <c r="B4" s="22" t="s">
        <v>5</v>
      </c>
      <c r="C4" s="25">
        <v>10</v>
      </c>
      <c r="D4" s="30">
        <v>45658</v>
      </c>
      <c r="E4" s="31">
        <v>46022</v>
      </c>
      <c r="F4" s="36">
        <f>ROUND(((E4-D4)/30)*'Liczba opróżnień'!$AE$4,0)</f>
        <v>121</v>
      </c>
    </row>
    <row r="5" spans="2:6" ht="18.600000000000001" customHeight="1" x14ac:dyDescent="0.25">
      <c r="B5" s="23" t="s">
        <v>6</v>
      </c>
      <c r="C5" s="26">
        <v>10</v>
      </c>
      <c r="D5" s="32">
        <v>45717</v>
      </c>
      <c r="E5" s="33">
        <v>46022</v>
      </c>
      <c r="F5" s="37">
        <f>ROUND(((E5-D5)/30)*'Liczba opróżnień'!$AE$18,0)</f>
        <v>234</v>
      </c>
    </row>
    <row r="6" spans="2:6" ht="18.600000000000001" customHeight="1" x14ac:dyDescent="0.25">
      <c r="B6" s="23" t="s">
        <v>7</v>
      </c>
      <c r="C6" s="26">
        <v>10</v>
      </c>
      <c r="D6" s="32">
        <v>45658</v>
      </c>
      <c r="E6" s="33">
        <v>46022</v>
      </c>
      <c r="F6" s="37">
        <f>ROUND(((E6-D6)/30)*'Liczba opróżnień'!$AE$7,0)</f>
        <v>1104</v>
      </c>
    </row>
    <row r="7" spans="2:6" ht="18.600000000000001" customHeight="1" x14ac:dyDescent="0.25">
      <c r="B7" s="23" t="s">
        <v>8</v>
      </c>
      <c r="C7" s="26">
        <v>10</v>
      </c>
      <c r="D7" s="32">
        <v>45658</v>
      </c>
      <c r="E7" s="33">
        <v>46022</v>
      </c>
      <c r="F7" s="37">
        <f>ROUND(((E7-D7)/30)*'Liczba opróżnień'!$AE$6,0)</f>
        <v>607</v>
      </c>
    </row>
    <row r="8" spans="2:6" ht="18.600000000000001" customHeight="1" x14ac:dyDescent="0.25">
      <c r="B8" s="23" t="s">
        <v>9</v>
      </c>
      <c r="C8" s="26">
        <v>10</v>
      </c>
      <c r="D8" s="32">
        <v>45658</v>
      </c>
      <c r="E8" s="33">
        <v>46022</v>
      </c>
      <c r="F8" s="37">
        <f>ROUND(((E8-D8)/30)*'Liczba opróżnień'!$AE$8,0)</f>
        <v>546</v>
      </c>
    </row>
    <row r="9" spans="2:6" ht="18.600000000000001" customHeight="1" x14ac:dyDescent="0.25">
      <c r="B9" s="23" t="s">
        <v>10</v>
      </c>
      <c r="C9" s="26">
        <v>10</v>
      </c>
      <c r="D9" s="32">
        <v>45658</v>
      </c>
      <c r="E9" s="33">
        <v>46022</v>
      </c>
      <c r="F9" s="37">
        <f>ROUND(((E9-D9)/30)*'Liczba opróżnień'!$AE$12,0)</f>
        <v>1638</v>
      </c>
    </row>
    <row r="10" spans="2:6" ht="18.600000000000001" customHeight="1" x14ac:dyDescent="0.25">
      <c r="B10" s="23" t="s">
        <v>11</v>
      </c>
      <c r="C10" s="26">
        <v>10</v>
      </c>
      <c r="D10" s="32">
        <v>45658</v>
      </c>
      <c r="E10" s="33">
        <v>46022</v>
      </c>
      <c r="F10" s="37">
        <f>ROUND(((E10-D10)/30)*'Liczba opróżnień'!$AE$13,0)</f>
        <v>364</v>
      </c>
    </row>
    <row r="11" spans="2:6" ht="18.600000000000001" customHeight="1" x14ac:dyDescent="0.25">
      <c r="B11" s="23" t="s">
        <v>12</v>
      </c>
      <c r="C11" s="26">
        <v>10</v>
      </c>
      <c r="D11" s="32">
        <v>45717</v>
      </c>
      <c r="E11" s="33">
        <v>46022</v>
      </c>
      <c r="F11" s="37">
        <f>ROUND(((E11-D11)/30)*'Liczba opróżnień'!$AE$14,0)</f>
        <v>346</v>
      </c>
    </row>
    <row r="12" spans="2:6" ht="18.600000000000001" customHeight="1" x14ac:dyDescent="0.25">
      <c r="B12" s="23" t="s">
        <v>13</v>
      </c>
      <c r="C12" s="26">
        <v>10</v>
      </c>
      <c r="D12" s="32">
        <v>45717</v>
      </c>
      <c r="E12" s="33">
        <v>46022</v>
      </c>
      <c r="F12" s="37">
        <f>ROUND(((E12-D12)/30)*'Liczba opróżnień'!$AE$15,0)</f>
        <v>397</v>
      </c>
    </row>
    <row r="13" spans="2:6" ht="18.600000000000001" customHeight="1" x14ac:dyDescent="0.25">
      <c r="B13" s="23" t="s">
        <v>14</v>
      </c>
      <c r="C13" s="26">
        <v>6</v>
      </c>
      <c r="D13" s="32">
        <v>45717</v>
      </c>
      <c r="E13" s="33">
        <v>46022</v>
      </c>
      <c r="F13" s="37">
        <f>ROUND(((E13-D13)/30)*'Liczba opróżnień'!$AE$16,0)</f>
        <v>142</v>
      </c>
    </row>
    <row r="14" spans="2:6" ht="18.600000000000001" customHeight="1" x14ac:dyDescent="0.25">
      <c r="B14" s="23" t="s">
        <v>15</v>
      </c>
      <c r="C14" s="26">
        <v>10</v>
      </c>
      <c r="D14" s="32">
        <v>45658</v>
      </c>
      <c r="E14" s="33">
        <v>46022</v>
      </c>
      <c r="F14" s="37">
        <f>ROUND(((E14-D14)/30)*'Liczba opróżnień'!$AE$9,0)</f>
        <v>764</v>
      </c>
    </row>
    <row r="15" spans="2:6" ht="18.600000000000001" customHeight="1" x14ac:dyDescent="0.25">
      <c r="B15" s="23" t="s">
        <v>17</v>
      </c>
      <c r="C15" s="26">
        <v>30</v>
      </c>
      <c r="D15" s="32">
        <v>45658</v>
      </c>
      <c r="E15" s="33">
        <v>46022</v>
      </c>
      <c r="F15" s="37">
        <f>ROUND(((E15-D15)/30)*'Liczba opróżnień'!$AE$10,0)</f>
        <v>655</v>
      </c>
    </row>
    <row r="16" spans="2:6" ht="18.600000000000001" customHeight="1" thickBot="1" x14ac:dyDescent="0.3">
      <c r="B16" s="24" t="s">
        <v>18</v>
      </c>
      <c r="C16" s="27">
        <v>10</v>
      </c>
      <c r="D16" s="34">
        <v>45658</v>
      </c>
      <c r="E16" s="35">
        <v>46022</v>
      </c>
      <c r="F16" s="38">
        <f>ROUND(((E16-D16)/30)*'Liczba opróżnień'!$AE$17,0)</f>
        <v>558</v>
      </c>
    </row>
    <row r="17" ht="10.15" customHeight="1" thickTop="1" x14ac:dyDescent="0.25"/>
  </sheetData>
  <mergeCells count="4">
    <mergeCell ref="D2:E2"/>
    <mergeCell ref="F2:F3"/>
    <mergeCell ref="C2:C3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F7BA-8DAA-444F-9569-DB4BE134B2A1}">
  <sheetPr>
    <tabColor theme="9" tint="0.79998168889431442"/>
  </sheetPr>
  <dimension ref="B1:K22"/>
  <sheetViews>
    <sheetView tabSelected="1" zoomScaleNormal="100" workbookViewId="0">
      <selection activeCell="G6" sqref="G6"/>
    </sheetView>
  </sheetViews>
  <sheetFormatPr defaultColWidth="8.85546875" defaultRowHeight="15" x14ac:dyDescent="0.25"/>
  <cols>
    <col min="1" max="1" width="1.7109375" style="1" customWidth="1"/>
    <col min="2" max="2" width="4.28515625" style="1" customWidth="1"/>
    <col min="3" max="3" width="30.85546875" style="1" customWidth="1"/>
    <col min="4" max="11" width="13.5703125" style="1" customWidth="1"/>
    <col min="12" max="12" width="1.7109375" style="1" customWidth="1"/>
    <col min="13" max="16384" width="8.85546875" style="1"/>
  </cols>
  <sheetData>
    <row r="1" spans="2:11" ht="10.15" customHeight="1" x14ac:dyDescent="0.25"/>
    <row r="2" spans="2:11" ht="14.45" customHeight="1" x14ac:dyDescent="0.25">
      <c r="C2" s="134" t="s">
        <v>61</v>
      </c>
      <c r="D2" s="134"/>
      <c r="E2" s="134"/>
      <c r="F2" s="134"/>
      <c r="G2" s="134"/>
      <c r="H2" s="134"/>
      <c r="I2" s="134"/>
      <c r="J2" s="134"/>
      <c r="K2" s="134"/>
    </row>
    <row r="3" spans="2:11" x14ac:dyDescent="0.25">
      <c r="B3" s="118" t="s">
        <v>58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1" ht="30" customHeight="1" x14ac:dyDescent="0.25">
      <c r="B4" s="122"/>
      <c r="C4" s="122"/>
      <c r="D4" s="122"/>
    </row>
    <row r="5" spans="2:11" x14ac:dyDescent="0.25">
      <c r="B5" s="133" t="s">
        <v>32</v>
      </c>
      <c r="C5" s="133"/>
      <c r="D5" s="133"/>
    </row>
    <row r="6" spans="2:11" ht="30" customHeight="1" x14ac:dyDescent="0.25">
      <c r="B6" s="122"/>
      <c r="C6" s="122"/>
      <c r="D6" s="122"/>
    </row>
    <row r="7" spans="2:11" x14ac:dyDescent="0.25">
      <c r="B7" s="133" t="s">
        <v>33</v>
      </c>
      <c r="C7" s="133"/>
      <c r="D7" s="133"/>
    </row>
    <row r="9" spans="2:11" ht="23.45" customHeight="1" x14ac:dyDescent="0.25">
      <c r="B9" s="132" t="s">
        <v>60</v>
      </c>
      <c r="C9" s="132"/>
      <c r="D9" s="132"/>
      <c r="E9" s="132"/>
      <c r="F9" s="132"/>
      <c r="G9" s="132"/>
      <c r="H9" s="132"/>
      <c r="I9" s="132"/>
      <c r="J9" s="132"/>
      <c r="K9" s="132"/>
    </row>
    <row r="10" spans="2:11" ht="15.75" thickBot="1" x14ac:dyDescent="0.3"/>
    <row r="11" spans="2:11" ht="33.6" customHeight="1" thickTop="1" x14ac:dyDescent="0.25">
      <c r="B11" s="124" t="s">
        <v>20</v>
      </c>
      <c r="C11" s="126" t="s">
        <v>21</v>
      </c>
      <c r="D11" s="128" t="s">
        <v>31</v>
      </c>
      <c r="E11" s="128" t="s">
        <v>22</v>
      </c>
      <c r="F11" s="124" t="s">
        <v>25</v>
      </c>
      <c r="G11" s="130"/>
      <c r="H11" s="126"/>
      <c r="I11" s="131" t="s">
        <v>57</v>
      </c>
      <c r="J11" s="130"/>
      <c r="K11" s="126"/>
    </row>
    <row r="12" spans="2:11" ht="33.6" customHeight="1" thickBot="1" x14ac:dyDescent="0.3">
      <c r="B12" s="125"/>
      <c r="C12" s="127"/>
      <c r="D12" s="129"/>
      <c r="E12" s="129"/>
      <c r="F12" s="14" t="s">
        <v>28</v>
      </c>
      <c r="G12" s="15" t="s">
        <v>56</v>
      </c>
      <c r="H12" s="16" t="s">
        <v>29</v>
      </c>
      <c r="I12" s="17" t="s">
        <v>28</v>
      </c>
      <c r="J12" s="15" t="s">
        <v>56</v>
      </c>
      <c r="K12" s="16" t="s">
        <v>29</v>
      </c>
    </row>
    <row r="13" spans="2:11" ht="16.5" thickTop="1" thickBot="1" x14ac:dyDescent="0.3">
      <c r="B13" s="5">
        <v>1</v>
      </c>
      <c r="C13" s="7">
        <v>2</v>
      </c>
      <c r="D13" s="11">
        <v>3</v>
      </c>
      <c r="E13" s="11">
        <v>4</v>
      </c>
      <c r="F13" s="5" t="s">
        <v>23</v>
      </c>
      <c r="G13" s="6">
        <v>6</v>
      </c>
      <c r="H13" s="7" t="s">
        <v>24</v>
      </c>
      <c r="I13" s="8" t="s">
        <v>26</v>
      </c>
      <c r="J13" s="6">
        <v>9</v>
      </c>
      <c r="K13" s="7" t="s">
        <v>27</v>
      </c>
    </row>
    <row r="14" spans="2:11" ht="61.15" customHeight="1" thickTop="1" thickBot="1" x14ac:dyDescent="0.3">
      <c r="B14" s="3">
        <v>1</v>
      </c>
      <c r="C14" s="10" t="s">
        <v>59</v>
      </c>
      <c r="D14" s="89">
        <v>655</v>
      </c>
      <c r="E14" s="12"/>
      <c r="F14" s="13">
        <f>D14*E14</f>
        <v>0</v>
      </c>
      <c r="G14" s="90"/>
      <c r="H14" s="4">
        <f>F14+(F14*G14)</f>
        <v>0</v>
      </c>
      <c r="I14" s="9">
        <f>ROUND(F14*1.3,2)</f>
        <v>0</v>
      </c>
      <c r="J14" s="90"/>
      <c r="K14" s="4">
        <f>I14+(I14*J14)</f>
        <v>0</v>
      </c>
    </row>
    <row r="15" spans="2:11" ht="16.5" thickTop="1" thickBot="1" x14ac:dyDescent="0.3">
      <c r="B15" s="119" t="s">
        <v>30</v>
      </c>
      <c r="C15" s="120"/>
      <c r="D15" s="120"/>
      <c r="E15" s="121"/>
      <c r="F15" s="18">
        <f t="shared" ref="F15:K15" si="0">F14</f>
        <v>0</v>
      </c>
      <c r="G15" s="19">
        <f t="shared" si="0"/>
        <v>0</v>
      </c>
      <c r="H15" s="20">
        <f t="shared" si="0"/>
        <v>0</v>
      </c>
      <c r="I15" s="21">
        <f t="shared" si="0"/>
        <v>0</v>
      </c>
      <c r="J15" s="19">
        <f t="shared" si="0"/>
        <v>0</v>
      </c>
      <c r="K15" s="20">
        <f t="shared" si="0"/>
        <v>0</v>
      </c>
    </row>
    <row r="16" spans="2:11" ht="15.75" thickTop="1" x14ac:dyDescent="0.25"/>
    <row r="20" spans="8:11" x14ac:dyDescent="0.25">
      <c r="H20" s="122"/>
      <c r="I20" s="122"/>
      <c r="J20" s="122"/>
      <c r="K20" s="122"/>
    </row>
    <row r="21" spans="8:11" ht="36" customHeight="1" x14ac:dyDescent="0.25">
      <c r="H21" s="123" t="s">
        <v>34</v>
      </c>
      <c r="I21" s="123"/>
      <c r="J21" s="123"/>
      <c r="K21" s="123"/>
    </row>
    <row r="22" spans="8:11" ht="10.15" customHeight="1" x14ac:dyDescent="0.25"/>
  </sheetData>
  <mergeCells count="16">
    <mergeCell ref="C2:K2"/>
    <mergeCell ref="B3:K3"/>
    <mergeCell ref="B15:E15"/>
    <mergeCell ref="H20:K20"/>
    <mergeCell ref="H21:K21"/>
    <mergeCell ref="B11:B12"/>
    <mergeCell ref="C11:C12"/>
    <mergeCell ref="D11:D12"/>
    <mergeCell ref="E11:E12"/>
    <mergeCell ref="F11:H11"/>
    <mergeCell ref="I11:K11"/>
    <mergeCell ref="B9:K9"/>
    <mergeCell ref="B4:D4"/>
    <mergeCell ref="B5:D5"/>
    <mergeCell ref="B6:D6"/>
    <mergeCell ref="B7:D7"/>
  </mergeCells>
  <dataValidations count="1">
    <dataValidation type="list" allowBlank="1" showInputMessage="1" showErrorMessage="1" sqref="G14 J14" xr:uid="{8C18AE1E-36F1-4D75-9185-900391F7FD15}">
      <formula1>"8%,23%"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Liczba opróżnień</vt:lpstr>
      <vt:lpstr>Parametry</vt:lpstr>
      <vt:lpstr>Gdynia Leszczynki</vt:lpstr>
      <vt:lpstr>'Gdynia Leszczynki'!Obszar_wydruku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Gieszczyk</dc:creator>
  <cp:lastModifiedBy>Jarosław Szczytyński</cp:lastModifiedBy>
  <cp:lastPrinted>2024-10-11T09:20:16Z</cp:lastPrinted>
  <dcterms:created xsi:type="dcterms:W3CDTF">2024-08-28T08:54:17Z</dcterms:created>
  <dcterms:modified xsi:type="dcterms:W3CDTF">2024-10-16T12:53:24Z</dcterms:modified>
</cp:coreProperties>
</file>